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51.2\olivia$\OLIVIA\"/>
    </mc:Choice>
  </mc:AlternateContent>
  <bookViews>
    <workbookView xWindow="0" yWindow="0" windowWidth="20460" windowHeight="6780" firstSheet="2" activeTab="8"/>
  </bookViews>
  <sheets>
    <sheet name="JANEIRO_20" sheetId="14" r:id="rId1"/>
    <sheet name="FEVEREIRO_20" sheetId="15" r:id="rId2"/>
    <sheet name="MARÇO_20" sheetId="16" r:id="rId3"/>
    <sheet name="ABRIL_20" sheetId="17" r:id="rId4"/>
    <sheet name="MAIO_20" sheetId="18" r:id="rId5"/>
    <sheet name="JUNHO_20" sheetId="19" r:id="rId6"/>
    <sheet name="JULHO_20" sheetId="20" r:id="rId7"/>
    <sheet name="AGOSTO_20" sheetId="21" r:id="rId8"/>
    <sheet name="SETEMBRO_20" sheetId="22" r:id="rId9"/>
    <sheet name="OUTUBRO_20" sheetId="23" r:id="rId10"/>
    <sheet name="NOVEMBRO_20" sheetId="24" r:id="rId11"/>
  </sheets>
  <definedNames>
    <definedName name="_xlnm._FilterDatabase" localSheetId="3" hidden="1">ABRIL_20!$A$3:$J$42</definedName>
    <definedName name="_xlnm._FilterDatabase" localSheetId="7" hidden="1">AGOSTO_20!$A$3:$J$40</definedName>
    <definedName name="_xlnm._FilterDatabase" localSheetId="1" hidden="1">FEVEREIRO_20!$A$3:$J$53</definedName>
    <definedName name="_xlnm._FilterDatabase" localSheetId="0" hidden="1">JANEIRO_20!$A$3:$H$57</definedName>
    <definedName name="_xlnm._FilterDatabase" localSheetId="6" hidden="1">JULHO_20!$A$4:$J$26</definedName>
    <definedName name="_xlnm._FilterDatabase" localSheetId="5" hidden="1">JUNHO_20!$A$3:$J$36</definedName>
    <definedName name="_xlnm._FilterDatabase" localSheetId="4" hidden="1">MAIO_20!$A$3:$J$29</definedName>
    <definedName name="_xlnm._FilterDatabase" localSheetId="2" hidden="1">MARÇO_20!$A$3:$J$32</definedName>
    <definedName name="_xlnm._FilterDatabase" localSheetId="10" hidden="1">NOVEMBRO_20!$A$3:$I$44</definedName>
    <definedName name="_xlnm._FilterDatabase" localSheetId="9" hidden="1">OUTUBRO_20!$A$3:$I$35</definedName>
    <definedName name="_xlnm._FilterDatabase" localSheetId="8" hidden="1">SETEMBRO_20!$A$3:$J$34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4" l="1"/>
  <c r="E19" i="24"/>
  <c r="E18" i="24"/>
  <c r="E44" i="24" l="1"/>
  <c r="E19" i="23"/>
  <c r="E18" i="23"/>
  <c r="E17" i="23"/>
  <c r="E43" i="23" l="1"/>
  <c r="F17" i="22"/>
  <c r="F16" i="22"/>
  <c r="F15" i="22"/>
  <c r="F42" i="22"/>
  <c r="F16" i="21"/>
  <c r="F15" i="21"/>
  <c r="F14" i="21"/>
  <c r="F47" i="21"/>
  <c r="F14" i="20"/>
  <c r="F13" i="20"/>
  <c r="F12" i="20"/>
  <c r="F31" i="20"/>
  <c r="F24" i="19"/>
  <c r="F26" i="19"/>
  <c r="F39" i="19" s="1"/>
  <c r="F25" i="19"/>
  <c r="F18" i="19"/>
  <c r="F16" i="19"/>
  <c r="F32" i="18"/>
  <c r="F17" i="18"/>
  <c r="F18" i="18"/>
  <c r="F19" i="18"/>
  <c r="F20" i="18"/>
  <c r="F21" i="18"/>
  <c r="F15" i="18"/>
  <c r="F14" i="18"/>
  <c r="F13" i="18"/>
  <c r="F32" i="17"/>
  <c r="F31" i="17"/>
  <c r="F30" i="17"/>
  <c r="F27" i="17"/>
  <c r="F26" i="17"/>
  <c r="F25" i="17"/>
  <c r="F24" i="17"/>
  <c r="F23" i="17"/>
  <c r="F45" i="17"/>
  <c r="F30" i="16"/>
  <c r="F29" i="16"/>
  <c r="F28" i="16"/>
  <c r="F24" i="16"/>
  <c r="F23" i="16"/>
  <c r="F22" i="16"/>
  <c r="F36" i="15"/>
  <c r="F35" i="15"/>
  <c r="F34" i="15"/>
  <c r="F30" i="15"/>
  <c r="F42" i="14"/>
  <c r="F41" i="14"/>
  <c r="F40" i="14"/>
  <c r="F37" i="14"/>
  <c r="F36" i="14"/>
  <c r="F35" i="14"/>
  <c r="F37" i="16"/>
  <c r="F64" i="14"/>
  <c r="F53" i="15"/>
</calcChain>
</file>

<file path=xl/sharedStrings.xml><?xml version="1.0" encoding="utf-8"?>
<sst xmlns="http://schemas.openxmlformats.org/spreadsheetml/2006/main" count="1698" uniqueCount="406">
  <si>
    <t>FORNECEDOR</t>
  </si>
  <si>
    <t>RAZÃO SOCIAL/FANTASIA</t>
  </si>
  <si>
    <t>Nº NOTA FISCAL</t>
  </si>
  <si>
    <t>DT. PGTO.</t>
  </si>
  <si>
    <t>PAGO</t>
  </si>
  <si>
    <t>DESCRIÇÃO</t>
  </si>
  <si>
    <t>CD</t>
  </si>
  <si>
    <t>CC</t>
  </si>
  <si>
    <t>OBS.</t>
  </si>
  <si>
    <t>05.18(despesa)</t>
  </si>
  <si>
    <t>Bens</t>
  </si>
  <si>
    <t>CAD</t>
  </si>
  <si>
    <t>05.18</t>
  </si>
  <si>
    <t>Getty Images - 04/12</t>
  </si>
  <si>
    <t>697</t>
  </si>
  <si>
    <t>05.40 (custo)</t>
  </si>
  <si>
    <t>Criação</t>
  </si>
  <si>
    <t>Locaweb</t>
  </si>
  <si>
    <t>Hospedagem</t>
  </si>
  <si>
    <t>699</t>
  </si>
  <si>
    <t>05.30 (despesa)</t>
  </si>
  <si>
    <t>Amazon</t>
  </si>
  <si>
    <t>CAD(DESPESA)</t>
  </si>
  <si>
    <t>parcela 05/12</t>
  </si>
  <si>
    <t>parcela 06/12</t>
  </si>
  <si>
    <t>20.10.29.29</t>
  </si>
  <si>
    <t>20.10.22.22</t>
  </si>
  <si>
    <t>799</t>
  </si>
  <si>
    <t>Compra garantia note</t>
  </si>
  <si>
    <t>765</t>
  </si>
  <si>
    <t>Sympla</t>
  </si>
  <si>
    <t>Mlabs</t>
  </si>
  <si>
    <t>Mlabs software</t>
  </si>
  <si>
    <t>Contratação de ferramenta</t>
  </si>
  <si>
    <t>663</t>
  </si>
  <si>
    <t>20.76.76.10</t>
  </si>
  <si>
    <t>20.74.10.20</t>
  </si>
  <si>
    <t>Compra livro</t>
  </si>
  <si>
    <t xml:space="preserve">CAD </t>
  </si>
  <si>
    <t>MUTU</t>
  </si>
  <si>
    <t>Mutu Produtos Criativos</t>
  </si>
  <si>
    <t>549</t>
  </si>
  <si>
    <t>Kabum</t>
  </si>
  <si>
    <t>FebaSP Associação</t>
  </si>
  <si>
    <t>Crédito Variação cambial</t>
  </si>
  <si>
    <t>Custo Transf. Exterior</t>
  </si>
  <si>
    <t>20.89.89.00</t>
  </si>
  <si>
    <t>664</t>
  </si>
  <si>
    <t>Estúdio fotográfico 03/03</t>
  </si>
  <si>
    <t>05.40(custo)</t>
  </si>
  <si>
    <t>Frete</t>
  </si>
  <si>
    <t>Fundação Vanzollini</t>
  </si>
  <si>
    <t>Parcela 02/06</t>
  </si>
  <si>
    <t>Parcela 03/06</t>
  </si>
  <si>
    <t>Valor total descontado na rescisão</t>
  </si>
  <si>
    <t>Semrush</t>
  </si>
  <si>
    <t>Analise de SEO</t>
  </si>
  <si>
    <t>Silvestre Vidros</t>
  </si>
  <si>
    <t>benfeitorias em imóveis de terceiros</t>
  </si>
  <si>
    <t>20.79.79.10</t>
  </si>
  <si>
    <t>20.76.76.20</t>
  </si>
  <si>
    <t>Climatizar Ar condicionado</t>
  </si>
  <si>
    <t>Planejamento</t>
  </si>
  <si>
    <t>Tintas MC</t>
  </si>
  <si>
    <t>Tintas MC Ltda</t>
  </si>
  <si>
    <t>LM Prime</t>
  </si>
  <si>
    <t>Leroy Merlin</t>
  </si>
  <si>
    <t>Várias</t>
  </si>
  <si>
    <t>Leo Madeiras</t>
  </si>
  <si>
    <t>Climatizar Comercio</t>
  </si>
  <si>
    <t>Americanas.com</t>
  </si>
  <si>
    <t>G2W Comércio Eletronico</t>
  </si>
  <si>
    <t>Casa Fortaleza</t>
  </si>
  <si>
    <t>Anuidade</t>
  </si>
  <si>
    <t>Curso Maris 05/06</t>
  </si>
  <si>
    <t>Notebook's e PC's 03/10</t>
  </si>
  <si>
    <t>Mercado Pago</t>
  </si>
  <si>
    <t>Mercado livre</t>
  </si>
  <si>
    <t>Central Cabos</t>
  </si>
  <si>
    <t>Google drive</t>
  </si>
  <si>
    <t>DELL COMPUTADORES 10/10</t>
  </si>
  <si>
    <t>Cursos Livres 07/07</t>
  </si>
  <si>
    <t>Curso Fred - 07/07</t>
  </si>
  <si>
    <t>Belas Artes Cursos 06/08</t>
  </si>
  <si>
    <t>Curso Guilherme - 06/08</t>
  </si>
  <si>
    <t>Silvestre 05/05</t>
  </si>
  <si>
    <t>Compra de vidros 05/05</t>
  </si>
  <si>
    <t>TICTO GrowthMXPG 05/12</t>
  </si>
  <si>
    <t>Curso Maris 05/12</t>
  </si>
  <si>
    <t>Fundação Vanzollini 05/06</t>
  </si>
  <si>
    <t>parcela 04/12</t>
  </si>
  <si>
    <t>Compra tintas 03/06</t>
  </si>
  <si>
    <t>Dell Computadores 04/10</t>
  </si>
  <si>
    <t>Dell Computadores 03/10</t>
  </si>
  <si>
    <t>Compra produtos informática 03/03</t>
  </si>
  <si>
    <t>Frete 03/03</t>
  </si>
  <si>
    <t>Compra cadeiras 03/04</t>
  </si>
  <si>
    <t>Compras reforma 03/06</t>
  </si>
  <si>
    <t>Compra Reforma 03/05</t>
  </si>
  <si>
    <t>Conserto tubulação 03/04</t>
  </si>
  <si>
    <t>Microfone 02/03</t>
  </si>
  <si>
    <t>Belas Artes Cursos 07/08</t>
  </si>
  <si>
    <t>TICTO GrowthMXPG 06/12</t>
  </si>
  <si>
    <t>Fundação Vanzollini 06/06</t>
  </si>
  <si>
    <t>Curso Maris 06/06</t>
  </si>
  <si>
    <t>Getty Images - 05/12</t>
  </si>
  <si>
    <t>Compra tintas 04/06</t>
  </si>
  <si>
    <t>Notebook's e PC's 04/10</t>
  </si>
  <si>
    <t>Compra cadeiras 04/04</t>
  </si>
  <si>
    <t>Compras reforma 04/06</t>
  </si>
  <si>
    <t>Compra Reforma 04/05</t>
  </si>
  <si>
    <t>Conserto tubulação 04/04</t>
  </si>
  <si>
    <t>Microfone 03/03</t>
  </si>
  <si>
    <t>Compra Rack 03/10</t>
  </si>
  <si>
    <t>CARTÃO DE CRÉDITO VENCIMENTO EM JANEIRO/2020</t>
  </si>
  <si>
    <t>CARTÃO DE CRÉDITO VENCIMENTO EM FEVEREIRO/2020</t>
  </si>
  <si>
    <t>CARTÃO DE CRÉDITO VENCIMENTO EM MARÇO/2020</t>
  </si>
  <si>
    <t>CARTÃO DE CRÉDITO VENCIMENTO EM ABRIL/2020</t>
  </si>
  <si>
    <t>Curso Maris 07/12</t>
  </si>
  <si>
    <t>Compra tintas 05/06</t>
  </si>
  <si>
    <t>Notebook's e PC's 05/10</t>
  </si>
  <si>
    <t>Compras reforma 05/06</t>
  </si>
  <si>
    <t>Compra Reforma 05/05</t>
  </si>
  <si>
    <t>Leroy merlin</t>
  </si>
  <si>
    <t>Compra bateria 03/04</t>
  </si>
  <si>
    <t>Frete bateria 03/04</t>
  </si>
  <si>
    <t>Compra e instalação tapete 03/04</t>
  </si>
  <si>
    <t>Compra Switch - parcela 01/03</t>
  </si>
  <si>
    <t xml:space="preserve">Cursos </t>
  </si>
  <si>
    <t>Curso Maris</t>
  </si>
  <si>
    <t>Gimba</t>
  </si>
  <si>
    <t>Compra brindes funcionários - 01/03</t>
  </si>
  <si>
    <t>Pão de açucar</t>
  </si>
  <si>
    <t>Compra cerveja confraternização</t>
  </si>
  <si>
    <t>621</t>
  </si>
  <si>
    <t>618</t>
  </si>
  <si>
    <t>Matsumoto</t>
  </si>
  <si>
    <t>Vinhos Salton</t>
  </si>
  <si>
    <t>Compra de banqueta</t>
  </si>
  <si>
    <t>Caixas Sorrir Muda tudo - 01/04</t>
  </si>
  <si>
    <t>Caixas Sorrir Muda tudo</t>
  </si>
  <si>
    <t>Compra bateria 04/04</t>
  </si>
  <si>
    <t>Frete bateria 04/04</t>
  </si>
  <si>
    <t>Compra Switch - parcela 02/03</t>
  </si>
  <si>
    <t>Compra brindes funcionários - 02/03</t>
  </si>
  <si>
    <t>Brindes funcionários - 01/02</t>
  </si>
  <si>
    <t>Panificadora Padrão</t>
  </si>
  <si>
    <t>Reunião</t>
  </si>
  <si>
    <t>Caixas Sorrir Muda tudo - 02/04</t>
  </si>
  <si>
    <t>Brindes funcionários - 02/02</t>
  </si>
  <si>
    <t>Compra e instalação tapete 04/04</t>
  </si>
  <si>
    <t>Compra Switch - parcela 03/03</t>
  </si>
  <si>
    <t>Compra brindes funcionários - 03/03</t>
  </si>
  <si>
    <t>Caixas Sorrir Muda tudo - 03/04</t>
  </si>
  <si>
    <t>Frete Switch</t>
  </si>
  <si>
    <t>Curso Olivia</t>
  </si>
  <si>
    <t>74</t>
  </si>
  <si>
    <t>Cia Brasileira de distribuição</t>
  </si>
  <si>
    <t>Infotel Comércio de Eletrônicos</t>
  </si>
  <si>
    <t>Magazine Luiza</t>
  </si>
  <si>
    <t>Magazine Luiza S/A</t>
  </si>
  <si>
    <t>623</t>
  </si>
  <si>
    <t>frete</t>
  </si>
  <si>
    <t>MVX Comércio</t>
  </si>
  <si>
    <t>telefone sem fio - 01/03</t>
  </si>
  <si>
    <t>Asa Motoboy</t>
  </si>
  <si>
    <t>Motoboy - Leadcomm</t>
  </si>
  <si>
    <t>20.70.10.10</t>
  </si>
  <si>
    <t>20.76.10.10</t>
  </si>
  <si>
    <t>telefone sem fio - 02/03</t>
  </si>
  <si>
    <t>Paypal  Smartsheet</t>
  </si>
  <si>
    <t>Paypal</t>
  </si>
  <si>
    <t>Panéis de controle</t>
  </si>
  <si>
    <t>554</t>
  </si>
  <si>
    <t>05.12 (despesa)</t>
  </si>
  <si>
    <t>SYMPLA</t>
  </si>
  <si>
    <t>Curso Rodrigo</t>
  </si>
  <si>
    <t>Custo</t>
  </si>
  <si>
    <t>30% descontado salário de janeiro</t>
  </si>
  <si>
    <t>Trampos</t>
  </si>
  <si>
    <t>Anuncio de vaga</t>
  </si>
  <si>
    <t xml:space="preserve">Renovação Assinatura Anual </t>
  </si>
  <si>
    <t>05.18 (despesa)</t>
  </si>
  <si>
    <t>Meio &amp; Mensagem 01/08</t>
  </si>
  <si>
    <t>Belas Artes Cursos 08/08</t>
  </si>
  <si>
    <t>Curso Guilherme - 08/08</t>
  </si>
  <si>
    <t>TICTO GrowthMXPG 07/12</t>
  </si>
  <si>
    <t>Getty Images - 06/12</t>
  </si>
  <si>
    <t>Dell Computadores 05/10</t>
  </si>
  <si>
    <t>Compra Rack 02/10</t>
  </si>
  <si>
    <t>638</t>
  </si>
  <si>
    <t>telefone sem fio - 03/03</t>
  </si>
  <si>
    <t>Shutterstock</t>
  </si>
  <si>
    <t>Compra de imagens</t>
  </si>
  <si>
    <t>20.81.81.10</t>
  </si>
  <si>
    <t>Bume</t>
  </si>
  <si>
    <t>comunicação e dados</t>
  </si>
  <si>
    <t>Americanas</t>
  </si>
  <si>
    <t>L.de Andrade Pereria E-Comerce</t>
  </si>
  <si>
    <t>Compra Tonner</t>
  </si>
  <si>
    <t>579</t>
  </si>
  <si>
    <t>AP Adobe Stock</t>
  </si>
  <si>
    <t>20.70.70.10</t>
  </si>
  <si>
    <t>Meio &amp; Mensagem 02/08</t>
  </si>
  <si>
    <t>Nespresso Parcela 01/04</t>
  </si>
  <si>
    <t>20.25.25.25</t>
  </si>
  <si>
    <t>TICTO GrowthMXPG 08/12</t>
  </si>
  <si>
    <t>Getty Images - 07/12</t>
  </si>
  <si>
    <t>parcela 07/12</t>
  </si>
  <si>
    <t>Compra tintas 06/06</t>
  </si>
  <si>
    <t>Dell Computadores 06/10</t>
  </si>
  <si>
    <t>Notebook's e PC's 06/10</t>
  </si>
  <si>
    <t>Compras reforma 06/06</t>
  </si>
  <si>
    <t>Compra Rack 04/10</t>
  </si>
  <si>
    <t>Parcela 05/06</t>
  </si>
  <si>
    <t>Caixas Sorrir Muda tudo - 04/04</t>
  </si>
  <si>
    <t xml:space="preserve">Digitalks Eventos e Treinamentos </t>
  </si>
  <si>
    <t>NESTLE BRASIL LTDA</t>
  </si>
  <si>
    <t>Curso Digitalk Manu</t>
  </si>
  <si>
    <t>Atendimento</t>
  </si>
  <si>
    <t>Compra bateria</t>
  </si>
  <si>
    <t>Força Digital</t>
  </si>
  <si>
    <t>Compra bateria parcela 01</t>
  </si>
  <si>
    <t>CARTÃO DE CRÉDITO VENCIMENTO EM MAIO/2020</t>
  </si>
  <si>
    <t>TICTO GrowthMXPG 09/12</t>
  </si>
  <si>
    <t>Getty Images - 08/12</t>
  </si>
  <si>
    <t>parcela 08/12</t>
  </si>
  <si>
    <t>Curso Maris 09/12</t>
  </si>
  <si>
    <t>Dell Computadores 07/10</t>
  </si>
  <si>
    <t>Notebook's e PC's 07/10</t>
  </si>
  <si>
    <t>Compra Rack 05/10</t>
  </si>
  <si>
    <t>Parcela 06/06</t>
  </si>
  <si>
    <t xml:space="preserve">Getty Images </t>
  </si>
  <si>
    <t>PARC=112PP 001/012</t>
  </si>
  <si>
    <t>AOVS Sistemas de Informatica sa.</t>
  </si>
  <si>
    <t>Curso Maris 01/12</t>
  </si>
  <si>
    <t>Compra bateria parcela 02/10</t>
  </si>
  <si>
    <t>Meio &amp; Mensagem 03/08</t>
  </si>
  <si>
    <t>CARTÃO DE CRÉDITO VENCIMENTO EM JUNHO/2020</t>
  </si>
  <si>
    <t>TICTO GrowthMXPG 10/12</t>
  </si>
  <si>
    <t>Curso Maris 10/12</t>
  </si>
  <si>
    <t>Getty Images - 09/12</t>
  </si>
  <si>
    <t>Dell Computadores 08/10</t>
  </si>
  <si>
    <t>Notebook's e PC's 08/10</t>
  </si>
  <si>
    <t>Compra Rack 06/10</t>
  </si>
  <si>
    <t>Meio &amp; Mensagem 04/08</t>
  </si>
  <si>
    <t>Nespresso Parcela 03/04</t>
  </si>
  <si>
    <t>Compra bateria parcela 03/10</t>
  </si>
  <si>
    <t>Curso Maris 02/12</t>
  </si>
  <si>
    <t>PARC=112PP 002/012</t>
  </si>
  <si>
    <t>PARC=112PP*ALUR</t>
  </si>
  <si>
    <t>Cancelamento parcial curso Maris</t>
  </si>
  <si>
    <t xml:space="preserve">Trampos </t>
  </si>
  <si>
    <t>Compra de vagas</t>
  </si>
  <si>
    <t>05.25</t>
  </si>
  <si>
    <t>NF lançada na DRE de abril</t>
  </si>
  <si>
    <t>StreamYard.com</t>
  </si>
  <si>
    <t>CD?</t>
  </si>
  <si>
    <t>20.10.22.35</t>
  </si>
  <si>
    <t>Iconosquare</t>
  </si>
  <si>
    <t>Wetransfer</t>
  </si>
  <si>
    <t>Renovação WeTransfer</t>
  </si>
  <si>
    <t>Registro.br</t>
  </si>
  <si>
    <t>Compra de dominio</t>
  </si>
  <si>
    <t>Todos pela odonto</t>
  </si>
  <si>
    <t>Plataforma profissionais</t>
  </si>
  <si>
    <t>CARTÃO DE CRÉDITO VENCIMENTO EM JULHO/2020</t>
  </si>
  <si>
    <t>TICTO GrowthMXPG 11/12</t>
  </si>
  <si>
    <t>Curso Maris 11/12</t>
  </si>
  <si>
    <t>Getty Images - 10/12</t>
  </si>
  <si>
    <t>Dell Computadores 09/10</t>
  </si>
  <si>
    <t>Notebook's e PC's 09/10</t>
  </si>
  <si>
    <t>Nespresso Parcela 04/04</t>
  </si>
  <si>
    <t>Compra bateria parcela 04/10</t>
  </si>
  <si>
    <t>Curso Maris 03/12</t>
  </si>
  <si>
    <t>G &amp; S Imagens do Brasil</t>
  </si>
  <si>
    <t>Central Cabos 07/10</t>
  </si>
  <si>
    <t>Compra Rack 07/10</t>
  </si>
  <si>
    <t>Meio &amp; Mensagem 05/08</t>
  </si>
  <si>
    <t>PARC=112PP 003/012</t>
  </si>
  <si>
    <t>20.10.98.10</t>
  </si>
  <si>
    <t>Aguardando invoice</t>
  </si>
  <si>
    <t>Usar o mesmo CD do mês passado</t>
  </si>
  <si>
    <t>Kalunga Comercio e Industria Grafica Ltda</t>
  </si>
  <si>
    <t>PARC=103KALUNGA.C 001/003</t>
  </si>
  <si>
    <t>Compra Tonner 01/03</t>
  </si>
  <si>
    <t>WWW.REPORTEI.COM</t>
  </si>
  <si>
    <t>ZOOM.US</t>
  </si>
  <si>
    <t>Ferramenta Vídeo Conferência</t>
  </si>
  <si>
    <t>Getty Images</t>
  </si>
  <si>
    <t>Compra de imagem</t>
  </si>
  <si>
    <t>planejamento</t>
  </si>
  <si>
    <t>Usar CD streamyard</t>
  </si>
  <si>
    <t>CARTÃO DE CRÉDITO VENCIMENTO EM AGOSTO/2020</t>
  </si>
  <si>
    <t>Meio &amp; Mensagem 06/08</t>
  </si>
  <si>
    <t>Compra bateria parcela 05/10</t>
  </si>
  <si>
    <t>Curso Maris 04/12</t>
  </si>
  <si>
    <t>Apple - Mac Maris</t>
  </si>
  <si>
    <t>Parc 001/012</t>
  </si>
  <si>
    <t>Facebook</t>
  </si>
  <si>
    <t>Zoom Us</t>
  </si>
  <si>
    <t xml:space="preserve">RD STATION </t>
  </si>
  <si>
    <t>TICTO GrowthMXPG 12/12</t>
  </si>
  <si>
    <t>Curso Maris 12/12</t>
  </si>
  <si>
    <t>Getty Images - 11/12</t>
  </si>
  <si>
    <t>Notebook's e PC's 10/10</t>
  </si>
  <si>
    <t>Compra Rack 08/10</t>
  </si>
  <si>
    <t>PARC=112PP 004/012</t>
  </si>
  <si>
    <t>Compra Tonner 02/03</t>
  </si>
  <si>
    <t xml:space="preserve">Compra Tonner </t>
  </si>
  <si>
    <t>Compra Macbook - Maris</t>
  </si>
  <si>
    <t>Anúncio Facebook</t>
  </si>
  <si>
    <t>Anúncio TPO</t>
  </si>
  <si>
    <t>767</t>
  </si>
  <si>
    <t>Usar o mesmo CD do Streamyard</t>
  </si>
  <si>
    <t>CARTÃO DE CRÉDITO VENCIMENTO EM SETEMBRO/2020</t>
  </si>
  <si>
    <t>Meio &amp; Mensagem 07/08</t>
  </si>
  <si>
    <t>Compra bateria parcela 06/10</t>
  </si>
  <si>
    <t>PARC=112PP 005/012</t>
  </si>
  <si>
    <t>Compra Tonner 03/03</t>
  </si>
  <si>
    <t>Parc 002/012</t>
  </si>
  <si>
    <t>Casas Bahia</t>
  </si>
  <si>
    <t>Conserto 02 Macs - MACKBOOK PRO 15 – 2012</t>
  </si>
  <si>
    <t>LRTC Note Book 01/02</t>
  </si>
  <si>
    <t>Iugu - Trampos</t>
  </si>
  <si>
    <t>Goolge</t>
  </si>
  <si>
    <t>Getty Images - 12/12</t>
  </si>
  <si>
    <t>Central Cabos 09/10</t>
  </si>
  <si>
    <t>H20 - Purificadores e Refil de Agua Eirelli</t>
  </si>
  <si>
    <t>Compra feita na site Casas Bahia</t>
  </si>
  <si>
    <t>Trampo.co Tecnologia Ltda</t>
  </si>
  <si>
    <t>Vaga Social Midia</t>
  </si>
  <si>
    <t>20.89.89.10</t>
  </si>
  <si>
    <t>20.94.98.10</t>
  </si>
  <si>
    <t>ao lado</t>
  </si>
  <si>
    <t>20.94.97.10</t>
  </si>
  <si>
    <t>Filtro Purificador</t>
  </si>
  <si>
    <t>576</t>
  </si>
  <si>
    <t>R$ 953,58 - 20.94.98.10
R$ 1.046,42 - 20.94.97.10</t>
  </si>
  <si>
    <t>R$ 1077,02 - 20.94.97.10
R$ 1.922,98 - 20.94.96.10</t>
  </si>
  <si>
    <t>20.94.95.10</t>
  </si>
  <si>
    <t>Google.ads</t>
  </si>
  <si>
    <t>TOTAL</t>
  </si>
  <si>
    <t>CARTÃO DE CRÉDITO VENCIMENTO 05 de Outubro de 2020</t>
  </si>
  <si>
    <t>Meio &amp; Mensagem 08/08</t>
  </si>
  <si>
    <t>Compra bateria parcela 07/10</t>
  </si>
  <si>
    <t>PARC=112PP 006/012</t>
  </si>
  <si>
    <t>Curso Maris 06/12</t>
  </si>
  <si>
    <t>Parc 003/012</t>
  </si>
  <si>
    <t>DL*IsTOCK BRASIL</t>
  </si>
  <si>
    <t>HTM*HT LFERREIRA CONSULTORIA</t>
  </si>
  <si>
    <t>Link Tree</t>
  </si>
  <si>
    <t>Delll Computadores do Brasil Ltda</t>
  </si>
  <si>
    <t>Compra Note 01/12</t>
  </si>
  <si>
    <t>Google.storage</t>
  </si>
  <si>
    <t>2278828 / 202000001151666</t>
  </si>
  <si>
    <t>Ricardo Germano Moreira Com Equip.</t>
  </si>
  <si>
    <t xml:space="preserve">Fonte MACKBOOK PRO 15 – 2012 </t>
  </si>
  <si>
    <t/>
  </si>
  <si>
    <t>Central Cabos 10/10</t>
  </si>
  <si>
    <t>Compra Rack 10/10</t>
  </si>
  <si>
    <t>LRTC Conserto Mac Book 02/02</t>
  </si>
  <si>
    <t>Curso Lgpd MARIS</t>
  </si>
  <si>
    <t>Lferreira Consultoria</t>
  </si>
  <si>
    <t>Lançar R$ 2885,18 - 20.94.95.10 e R$ 114,82 - 20.94.90.10</t>
  </si>
  <si>
    <t>Assinatura Getty images</t>
  </si>
  <si>
    <t>Assinatura Locaweb</t>
  </si>
  <si>
    <t>Olivia NF</t>
  </si>
  <si>
    <t>Google</t>
  </si>
  <si>
    <t>20.94.90.10</t>
  </si>
  <si>
    <t>Reportei</t>
  </si>
  <si>
    <t>CARTÃO DE CRÉDITO VENCIMENTO 05 de Novembro de 2020</t>
  </si>
  <si>
    <t>Compra bateria parcela 08/10</t>
  </si>
  <si>
    <t>PARC=112PP 007/012</t>
  </si>
  <si>
    <t>Parc 004/012</t>
  </si>
  <si>
    <t>Compra Note 02/12</t>
  </si>
  <si>
    <t>Survey Monkey</t>
  </si>
  <si>
    <t>Aguardando NF</t>
  </si>
  <si>
    <t>Kalunga</t>
  </si>
  <si>
    <t>Kaluga</t>
  </si>
  <si>
    <t>Cartucho impressora</t>
  </si>
  <si>
    <t>G &amp; S IMAGENS DO BRASIL LTDA.</t>
  </si>
  <si>
    <t>LRTC Note Book 02/02</t>
  </si>
  <si>
    <t>Trampos.Co</t>
  </si>
  <si>
    <t>Trampos. Co</t>
  </si>
  <si>
    <t xml:space="preserve">Anuncio vaga </t>
  </si>
  <si>
    <t>EBANX</t>
  </si>
  <si>
    <t>ANUIDADE 01/04</t>
  </si>
  <si>
    <t>Linktree</t>
  </si>
  <si>
    <t>Lançar - R$ 235,28 - 20.94.90.10
E R$ 163,72 - 20.93.94.10</t>
  </si>
  <si>
    <t>Ao lado</t>
  </si>
  <si>
    <t>20.93.94.10</t>
  </si>
  <si>
    <t>Lançar -R$ 136,41 - 20.93.94.10
R$ 11,34 - 20.94.94.10</t>
  </si>
  <si>
    <t>Cancelamento curso Maris - pago na fatura com vencimento em abril</t>
  </si>
  <si>
    <t>05.55</t>
  </si>
  <si>
    <t>nr fornecedor</t>
  </si>
  <si>
    <t>Americanas Empresas</t>
  </si>
  <si>
    <t>574</t>
  </si>
  <si>
    <t>548</t>
  </si>
  <si>
    <t>560</t>
  </si>
  <si>
    <t>559</t>
  </si>
  <si>
    <t>Meio &amp; Mensagem</t>
  </si>
  <si>
    <t>TICTO Growth</t>
  </si>
  <si>
    <t>BB Bateria</t>
  </si>
  <si>
    <t>543</t>
  </si>
  <si>
    <t>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</si>
</sst>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&quot;R$&quot;\ #,##0.00"/>
    <numFmt numFmtId="165" formatCode="[$R$-416]\ #,##0.00;[Red]\-[$R$-416]\ #,##0.00"/>
    <numFmt numFmtId="166" formatCode="_-[$R$-416]\ * #,##0.00_-;\-[$R$-416]\ * #,##0.00_-;_-[$R$-416]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Tahoma"/>
      <family val="2"/>
    </font>
    <font>
      <sz val="11"/>
      <color theme="1"/>
      <name val="Tahoma"/>
      <family val="2"/>
    </font>
    <font>
      <b/>
      <sz val="10"/>
      <color rgb="FFFF0000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color rgb="FFFF0000"/>
      <name val="Tahoma"/>
      <family val="2"/>
    </font>
    <font>
      <sz val="12"/>
      <color theme="1"/>
      <name val="Tahoma"/>
      <family val="2"/>
    </font>
    <font>
      <sz val="10"/>
      <name val="Tahoma"/>
      <family val="2"/>
    </font>
    <font>
      <sz val="11"/>
      <color rgb="FF161F23"/>
      <name val="Arial"/>
      <family val="2"/>
    </font>
    <font>
      <sz val="8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 applyNumberFormat="0" applyFill="0" applyBorder="0" applyAlignment="0" applyProtection="0"/>
  </cellStyleXfs>
  <cellXfs count="298">
    <xf numFmtId="0" fontId="0" fillId="0" borderId="0" xfId="0"/>
    <xf numFmtId="0" fontId="3" fillId="2" borderId="7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14" fontId="3" fillId="0" borderId="0" xfId="0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3" fillId="3" borderId="7" xfId="0" applyFont="1" applyFill="1" applyBorder="1" applyAlignment="1">
      <alignment horizontal="center" vertical="center"/>
    </xf>
    <xf numFmtId="14" fontId="3" fillId="3" borderId="7" xfId="0" applyNumberFormat="1" applyFont="1" applyFill="1" applyBorder="1" applyAlignment="1">
      <alignment horizontal="center" vertical="center"/>
    </xf>
    <xf numFmtId="49" fontId="7" fillId="3" borderId="7" xfId="2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7" xfId="0" applyNumberFormat="1" applyFont="1" applyFill="1" applyBorder="1" applyAlignment="1">
      <alignment horizontal="right" vertical="center"/>
    </xf>
    <xf numFmtId="44" fontId="0" fillId="0" borderId="0" xfId="1" applyFont="1" applyFill="1" applyAlignment="1">
      <alignment horizontal="right"/>
    </xf>
    <xf numFmtId="164" fontId="3" fillId="0" borderId="7" xfId="1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14" fontId="7" fillId="0" borderId="7" xfId="0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4" fontId="3" fillId="0" borderId="7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4" fontId="2" fillId="0" borderId="7" xfId="0" applyNumberFormat="1" applyFont="1" applyFill="1" applyBorder="1" applyAlignment="1">
      <alignment horizontal="center"/>
    </xf>
    <xf numFmtId="164" fontId="2" fillId="0" borderId="7" xfId="1" applyNumberFormat="1" applyFont="1" applyFill="1" applyBorder="1" applyAlignment="1">
      <alignment horizontal="right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14" fontId="3" fillId="0" borderId="17" xfId="0" applyNumberFormat="1" applyFont="1" applyFill="1" applyBorder="1" applyAlignment="1">
      <alignment horizontal="center" vertical="center"/>
    </xf>
    <xf numFmtId="164" fontId="3" fillId="0" borderId="1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164" fontId="3" fillId="0" borderId="7" xfId="1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/>
    </xf>
    <xf numFmtId="44" fontId="2" fillId="0" borderId="19" xfId="1" applyFont="1" applyFill="1" applyBorder="1" applyAlignment="1">
      <alignment horizontal="center" vertical="center" wrapText="1"/>
    </xf>
    <xf numFmtId="14" fontId="3" fillId="0" borderId="21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/>
    </xf>
    <xf numFmtId="0" fontId="0" fillId="2" borderId="0" xfId="0" applyFill="1"/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4" fontId="3" fillId="2" borderId="24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44" fontId="3" fillId="2" borderId="19" xfId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4" fontId="0" fillId="2" borderId="17" xfId="1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8" fillId="0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/>
    </xf>
    <xf numFmtId="44" fontId="3" fillId="0" borderId="19" xfId="1" applyFont="1" applyFill="1" applyBorder="1" applyAlignment="1">
      <alignment horizontal="center"/>
    </xf>
    <xf numFmtId="49" fontId="3" fillId="0" borderId="19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44" fontId="2" fillId="0" borderId="7" xfId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44" fontId="0" fillId="0" borderId="17" xfId="1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3" fillId="4" borderId="22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/>
    </xf>
    <xf numFmtId="164" fontId="3" fillId="2" borderId="7" xfId="1" applyNumberFormat="1" applyFont="1" applyFill="1" applyBorder="1" applyAlignment="1">
      <alignment horizontal="center" vertical="center"/>
    </xf>
    <xf numFmtId="49" fontId="7" fillId="2" borderId="7" xfId="2" applyNumberFormat="1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 vertical="center"/>
    </xf>
    <xf numFmtId="14" fontId="13" fillId="3" borderId="24" xfId="0" applyNumberFormat="1" applyFont="1" applyFill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13" fillId="3" borderId="23" xfId="0" applyFont="1" applyFill="1" applyBorder="1" applyAlignment="1">
      <alignment horizontal="left" vertical="center"/>
    </xf>
    <xf numFmtId="49" fontId="12" fillId="0" borderId="7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49" fontId="7" fillId="0" borderId="7" xfId="2" quotePrefix="1" applyNumberFormat="1" applyFont="1" applyFill="1" applyBorder="1" applyAlignment="1">
      <alignment horizontal="center" vertical="center"/>
    </xf>
    <xf numFmtId="0" fontId="14" fillId="2" borderId="21" xfId="3" applyFill="1" applyBorder="1" applyAlignment="1">
      <alignment horizontal="left" vertical="center"/>
    </xf>
    <xf numFmtId="0" fontId="0" fillId="0" borderId="7" xfId="0" applyFill="1" applyBorder="1"/>
    <xf numFmtId="0" fontId="3" fillId="0" borderId="26" xfId="0" applyFont="1" applyFill="1" applyBorder="1" applyAlignment="1">
      <alignment horizontal="left" vertical="center"/>
    </xf>
    <xf numFmtId="164" fontId="3" fillId="0" borderId="17" xfId="1" applyNumberFormat="1" applyFont="1" applyFill="1" applyBorder="1" applyAlignment="1">
      <alignment horizontal="center" vertical="center"/>
    </xf>
    <xf numFmtId="49" fontId="12" fillId="0" borderId="17" xfId="2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/>
    </xf>
    <xf numFmtId="44" fontId="0" fillId="0" borderId="7" xfId="1" applyFont="1" applyFill="1" applyBorder="1" applyAlignment="1">
      <alignment horizontal="center"/>
    </xf>
    <xf numFmtId="0" fontId="2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44" fontId="2" fillId="0" borderId="24" xfId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19" xfId="0" applyFill="1" applyBorder="1"/>
    <xf numFmtId="0" fontId="0" fillId="0" borderId="29" xfId="0" applyFill="1" applyBorder="1" applyAlignment="1">
      <alignment horizontal="left"/>
    </xf>
    <xf numFmtId="0" fontId="0" fillId="0" borderId="11" xfId="0" applyFill="1" applyBorder="1"/>
    <xf numFmtId="0" fontId="3" fillId="0" borderId="3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14" fontId="3" fillId="0" borderId="24" xfId="0" applyNumberFormat="1" applyFont="1" applyFill="1" applyBorder="1" applyAlignment="1">
      <alignment horizontal="center"/>
    </xf>
    <xf numFmtId="164" fontId="3" fillId="0" borderId="24" xfId="1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49" fontId="7" fillId="0" borderId="24" xfId="2" applyNumberFormat="1" applyFont="1" applyFill="1" applyBorder="1" applyAlignment="1">
      <alignment horizontal="center" vertical="center"/>
    </xf>
    <xf numFmtId="0" fontId="0" fillId="0" borderId="24" xfId="0" applyFill="1" applyBorder="1"/>
    <xf numFmtId="0" fontId="3" fillId="0" borderId="2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14" fontId="3" fillId="2" borderId="19" xfId="0" applyNumberFormat="1" applyFont="1" applyFill="1" applyBorder="1" applyAlignment="1">
      <alignment horizontal="center" vertical="center"/>
    </xf>
    <xf numFmtId="164" fontId="3" fillId="2" borderId="19" xfId="1" applyNumberFormat="1" applyFont="1" applyFill="1" applyBorder="1" applyAlignment="1">
      <alignment horizontal="center" vertical="center"/>
    </xf>
    <xf numFmtId="49" fontId="7" fillId="2" borderId="19" xfId="2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14" fontId="3" fillId="5" borderId="7" xfId="0" applyNumberFormat="1" applyFont="1" applyFill="1" applyBorder="1" applyAlignment="1">
      <alignment horizontal="center" vertical="center"/>
    </xf>
    <xf numFmtId="164" fontId="3" fillId="5" borderId="7" xfId="1" applyNumberFormat="1" applyFont="1" applyFill="1" applyBorder="1" applyAlignment="1">
      <alignment horizontal="center" vertical="center"/>
    </xf>
    <xf numFmtId="49" fontId="7" fillId="5" borderId="7" xfId="2" applyNumberFormat="1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/>
    </xf>
    <xf numFmtId="166" fontId="3" fillId="0" borderId="7" xfId="1" applyNumberFormat="1" applyFont="1" applyFill="1" applyBorder="1" applyAlignment="1">
      <alignment horizontal="center" vertical="center"/>
    </xf>
    <xf numFmtId="166" fontId="3" fillId="0" borderId="7" xfId="0" applyNumberFormat="1" applyFont="1" applyFill="1" applyBorder="1" applyAlignment="1">
      <alignment horizontal="center"/>
    </xf>
    <xf numFmtId="166" fontId="0" fillId="0" borderId="7" xfId="0" applyNumberFormat="1" applyFill="1" applyBorder="1" applyAlignment="1">
      <alignment horizontal="center"/>
    </xf>
    <xf numFmtId="166" fontId="0" fillId="0" borderId="7" xfId="1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166" fontId="13" fillId="3" borderId="2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/>
    </xf>
    <xf numFmtId="166" fontId="3" fillId="0" borderId="7" xfId="1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166" fontId="2" fillId="0" borderId="7" xfId="1" applyNumberFormat="1" applyFont="1" applyFill="1" applyBorder="1" applyAlignment="1">
      <alignment horizontal="center" vertical="center"/>
    </xf>
    <xf numFmtId="166" fontId="3" fillId="3" borderId="7" xfId="1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/>
    </xf>
    <xf numFmtId="166" fontId="0" fillId="0" borderId="7" xfId="0" applyNumberFormat="1" applyFill="1" applyBorder="1"/>
    <xf numFmtId="0" fontId="3" fillId="6" borderId="21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14" fontId="3" fillId="6" borderId="7" xfId="0" applyNumberFormat="1" applyFont="1" applyFill="1" applyBorder="1" applyAlignment="1">
      <alignment horizontal="center" vertical="center"/>
    </xf>
    <xf numFmtId="49" fontId="7" fillId="6" borderId="7" xfId="2" applyNumberFormat="1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0" fillId="6" borderId="0" xfId="0" applyFill="1" applyBorder="1"/>
    <xf numFmtId="0" fontId="0" fillId="6" borderId="7" xfId="0" applyFill="1" applyBorder="1"/>
    <xf numFmtId="166" fontId="3" fillId="2" borderId="7" xfId="1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7" xfId="0" applyFill="1" applyBorder="1"/>
    <xf numFmtId="0" fontId="8" fillId="3" borderId="2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14" fontId="8" fillId="3" borderId="7" xfId="0" applyNumberFormat="1" applyFont="1" applyFill="1" applyBorder="1" applyAlignment="1">
      <alignment horizontal="center" vertical="center"/>
    </xf>
    <xf numFmtId="166" fontId="8" fillId="3" borderId="7" xfId="0" applyNumberFormat="1" applyFont="1" applyFill="1" applyBorder="1" applyAlignment="1">
      <alignment horizontal="center" vertical="center"/>
    </xf>
    <xf numFmtId="164" fontId="8" fillId="3" borderId="7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/>
    </xf>
    <xf numFmtId="49" fontId="7" fillId="2" borderId="7" xfId="2" quotePrefix="1" applyNumberFormat="1" applyFont="1" applyFill="1" applyBorder="1" applyAlignment="1">
      <alignment horizontal="center" vertical="center"/>
    </xf>
    <xf numFmtId="0" fontId="0" fillId="2" borderId="21" xfId="0" applyFill="1" applyBorder="1"/>
    <xf numFmtId="0" fontId="0" fillId="2" borderId="22" xfId="0" applyFill="1" applyBorder="1"/>
    <xf numFmtId="0" fontId="3" fillId="3" borderId="21" xfId="0" applyFont="1" applyFill="1" applyBorder="1" applyAlignment="1">
      <alignment horizontal="left"/>
    </xf>
    <xf numFmtId="0" fontId="0" fillId="3" borderId="0" xfId="0" applyFill="1" applyBorder="1"/>
    <xf numFmtId="0" fontId="0" fillId="3" borderId="7" xfId="0" applyFill="1" applyBorder="1"/>
    <xf numFmtId="166" fontId="3" fillId="0" borderId="7" xfId="0" applyNumberFormat="1" applyFont="1" applyFill="1" applyBorder="1" applyAlignment="1">
      <alignment horizontal="center" vertical="center"/>
    </xf>
    <xf numFmtId="166" fontId="7" fillId="0" borderId="7" xfId="2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2" fillId="0" borderId="0" xfId="0" applyFont="1" applyFill="1" applyBorder="1" applyAlignment="1">
      <alignment horizontal="center" vertical="center"/>
    </xf>
    <xf numFmtId="44" fontId="3" fillId="0" borderId="0" xfId="1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4" fontId="2" fillId="0" borderId="6" xfId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left"/>
    </xf>
    <xf numFmtId="1" fontId="4" fillId="0" borderId="5" xfId="0" applyNumberFormat="1" applyFont="1" applyFill="1" applyBorder="1" applyAlignment="1">
      <alignment horizontal="left" vertical="center" wrapText="1"/>
    </xf>
    <xf numFmtId="1" fontId="3" fillId="0" borderId="7" xfId="0" applyNumberFormat="1" applyFont="1" applyFill="1" applyBorder="1" applyAlignment="1">
      <alignment horizontal="left" vertical="center"/>
    </xf>
    <xf numFmtId="1" fontId="3" fillId="0" borderId="7" xfId="0" applyNumberFormat="1" applyFont="1" applyFill="1" applyBorder="1" applyAlignment="1">
      <alignment horizontal="left"/>
    </xf>
    <xf numFmtId="1" fontId="0" fillId="0" borderId="0" xfId="0" applyNumberFormat="1" applyFill="1" applyAlignment="1">
      <alignment horizontal="left"/>
    </xf>
    <xf numFmtId="1" fontId="3" fillId="0" borderId="11" xfId="0" applyNumberFormat="1" applyFont="1" applyFill="1" applyBorder="1" applyAlignment="1">
      <alignment horizontal="left" vertical="center"/>
    </xf>
    <xf numFmtId="1" fontId="7" fillId="0" borderId="7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7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14" fontId="3" fillId="0" borderId="24" xfId="0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/>
    </xf>
    <xf numFmtId="0" fontId="14" fillId="0" borderId="21" xfId="3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1" fontId="11" fillId="0" borderId="7" xfId="0" applyNumberFormat="1" applyFont="1" applyFill="1" applyBorder="1" applyAlignment="1">
      <alignment horizontal="center"/>
    </xf>
    <xf numFmtId="1" fontId="3" fillId="0" borderId="24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3" fillId="2" borderId="19" xfId="0" applyNumberFormat="1" applyFont="1" applyFill="1" applyBorder="1" applyAlignment="1">
      <alignment horizontal="left"/>
    </xf>
    <xf numFmtId="1" fontId="3" fillId="0" borderId="28" xfId="0" applyNumberFormat="1" applyFon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7" xfId="0" applyNumberFormat="1" applyFill="1" applyBorder="1" applyAlignment="1">
      <alignment horizontal="left"/>
    </xf>
    <xf numFmtId="1" fontId="3" fillId="2" borderId="24" xfId="0" applyNumberFormat="1" applyFont="1" applyFill="1" applyBorder="1" applyAlignment="1">
      <alignment horizontal="left" vertical="center"/>
    </xf>
    <xf numFmtId="1" fontId="0" fillId="2" borderId="0" xfId="0" applyNumberFormat="1" applyFill="1" applyAlignment="1">
      <alignment horizontal="left"/>
    </xf>
    <xf numFmtId="0" fontId="3" fillId="2" borderId="2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reportei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reportei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reportei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B54" workbookViewId="0">
      <selection activeCell="H72" sqref="H72"/>
    </sheetView>
  </sheetViews>
  <sheetFormatPr defaultRowHeight="15" x14ac:dyDescent="0.25"/>
  <cols>
    <col min="1" max="1" width="33.42578125" style="8" customWidth="1"/>
    <col min="2" max="2" width="37.42578125" style="8" customWidth="1"/>
    <col min="3" max="3" width="14" style="257" bestFit="1" customWidth="1"/>
    <col min="4" max="4" width="22.7109375" style="8" customWidth="1"/>
    <col min="5" max="5" width="16.7109375" style="8" customWidth="1"/>
    <col min="6" max="6" width="25.85546875" style="22" customWidth="1"/>
    <col min="7" max="7" width="35" style="8" customWidth="1"/>
    <col min="8" max="8" width="23.28515625" style="8" customWidth="1"/>
    <col min="9" max="16384" width="9.140625" style="8"/>
  </cols>
  <sheetData>
    <row r="1" spans="1:8" ht="15.75" thickBot="1" x14ac:dyDescent="0.3">
      <c r="A1" s="290" t="s">
        <v>114</v>
      </c>
      <c r="B1" s="291"/>
      <c r="C1" s="291"/>
      <c r="D1" s="291"/>
      <c r="E1" s="291"/>
      <c r="F1" s="291"/>
      <c r="G1" s="291"/>
      <c r="H1" s="291"/>
    </row>
    <row r="2" spans="1:8" ht="15.75" thickBot="1" x14ac:dyDescent="0.3">
      <c r="A2" s="20"/>
      <c r="B2" s="20"/>
      <c r="C2" s="253"/>
      <c r="D2" s="20"/>
      <c r="E2" s="20"/>
      <c r="F2" s="243"/>
      <c r="G2" s="20"/>
      <c r="H2" s="244"/>
    </row>
    <row r="3" spans="1:8" x14ac:dyDescent="0.25">
      <c r="A3" s="245" t="s">
        <v>0</v>
      </c>
      <c r="B3" s="246" t="s">
        <v>1</v>
      </c>
      <c r="C3" s="254" t="s">
        <v>395</v>
      </c>
      <c r="D3" s="246" t="s">
        <v>2</v>
      </c>
      <c r="E3" s="247" t="s">
        <v>3</v>
      </c>
      <c r="F3" s="248" t="s">
        <v>4</v>
      </c>
      <c r="G3" s="247" t="s">
        <v>5</v>
      </c>
      <c r="H3" s="249" t="s">
        <v>6</v>
      </c>
    </row>
    <row r="4" spans="1:8" x14ac:dyDescent="0.25">
      <c r="A4" s="24" t="s">
        <v>80</v>
      </c>
      <c r="B4" s="24" t="s">
        <v>80</v>
      </c>
      <c r="C4" s="258">
        <v>204</v>
      </c>
      <c r="D4" s="24"/>
      <c r="E4" s="25">
        <v>43521</v>
      </c>
      <c r="F4" s="26">
        <v>59.89</v>
      </c>
      <c r="G4" s="12" t="s">
        <v>28</v>
      </c>
      <c r="H4" s="24" t="s">
        <v>29</v>
      </c>
    </row>
    <row r="5" spans="1:8" x14ac:dyDescent="0.25">
      <c r="A5" s="4" t="s">
        <v>81</v>
      </c>
      <c r="B5" s="4" t="s">
        <v>43</v>
      </c>
      <c r="C5" s="255">
        <v>205</v>
      </c>
      <c r="D5" s="4">
        <v>583882</v>
      </c>
      <c r="E5" s="6">
        <v>43635</v>
      </c>
      <c r="F5" s="21">
        <v>214.28</v>
      </c>
      <c r="G5" s="7" t="s">
        <v>82</v>
      </c>
      <c r="H5" s="4">
        <v>799</v>
      </c>
    </row>
    <row r="6" spans="1:8" x14ac:dyDescent="0.25">
      <c r="A6" s="6" t="s">
        <v>83</v>
      </c>
      <c r="B6" s="6" t="s">
        <v>43</v>
      </c>
      <c r="C6" s="255">
        <v>205</v>
      </c>
      <c r="D6" s="5">
        <v>584098</v>
      </c>
      <c r="E6" s="6">
        <v>43642</v>
      </c>
      <c r="F6" s="23">
        <v>231.25</v>
      </c>
      <c r="G6" s="7" t="s">
        <v>84</v>
      </c>
      <c r="H6" s="4">
        <v>74</v>
      </c>
    </row>
    <row r="7" spans="1:8" x14ac:dyDescent="0.25">
      <c r="A7" s="34" t="s">
        <v>85</v>
      </c>
      <c r="B7" s="34" t="s">
        <v>57</v>
      </c>
      <c r="C7" s="259">
        <v>206</v>
      </c>
      <c r="D7" s="41"/>
      <c r="E7" s="34">
        <v>43679</v>
      </c>
      <c r="F7" s="35">
        <v>449.68</v>
      </c>
      <c r="G7" s="42" t="s">
        <v>86</v>
      </c>
      <c r="H7" s="36">
        <v>74</v>
      </c>
    </row>
    <row r="8" spans="1:8" x14ac:dyDescent="0.25">
      <c r="A8" s="6" t="s">
        <v>87</v>
      </c>
      <c r="B8" s="6"/>
      <c r="C8" s="255">
        <v>207</v>
      </c>
      <c r="D8" s="5"/>
      <c r="E8" s="6">
        <v>43685</v>
      </c>
      <c r="F8" s="23">
        <v>90.06</v>
      </c>
      <c r="G8" s="7" t="s">
        <v>88</v>
      </c>
      <c r="H8" s="4">
        <v>799</v>
      </c>
    </row>
    <row r="9" spans="1:8" x14ac:dyDescent="0.25">
      <c r="A9" s="6" t="s">
        <v>89</v>
      </c>
      <c r="B9" s="6" t="s">
        <v>51</v>
      </c>
      <c r="C9" s="255">
        <v>208</v>
      </c>
      <c r="D9" s="5">
        <v>250180</v>
      </c>
      <c r="E9" s="6">
        <v>43686</v>
      </c>
      <c r="F9" s="23">
        <v>205.41</v>
      </c>
      <c r="G9" s="7" t="s">
        <v>74</v>
      </c>
      <c r="H9" s="4">
        <v>799</v>
      </c>
    </row>
    <row r="10" spans="1:8" x14ac:dyDescent="0.25">
      <c r="A10" s="4" t="s">
        <v>13</v>
      </c>
      <c r="B10" s="4" t="s">
        <v>13</v>
      </c>
      <c r="C10" s="255">
        <v>209</v>
      </c>
      <c r="D10" s="4">
        <v>116258</v>
      </c>
      <c r="E10" s="6">
        <v>43306</v>
      </c>
      <c r="F10" s="23">
        <v>462.41</v>
      </c>
      <c r="G10" s="10" t="s">
        <v>90</v>
      </c>
      <c r="H10" s="10" t="s">
        <v>14</v>
      </c>
    </row>
    <row r="11" spans="1:8" x14ac:dyDescent="0.25">
      <c r="A11" s="4" t="s">
        <v>93</v>
      </c>
      <c r="B11" s="4" t="s">
        <v>93</v>
      </c>
      <c r="C11" s="255">
        <v>204</v>
      </c>
      <c r="D11" s="4">
        <v>1409333</v>
      </c>
      <c r="E11" s="6">
        <v>43733</v>
      </c>
      <c r="F11" s="38">
        <v>579.79999999999995</v>
      </c>
      <c r="G11" s="7" t="s">
        <v>75</v>
      </c>
      <c r="H11" s="4" t="s">
        <v>10</v>
      </c>
    </row>
    <row r="12" spans="1:8" x14ac:dyDescent="0.25">
      <c r="A12" s="4" t="s">
        <v>63</v>
      </c>
      <c r="B12" s="4" t="s">
        <v>64</v>
      </c>
      <c r="C12" s="255">
        <v>210</v>
      </c>
      <c r="D12" s="4">
        <v>196698</v>
      </c>
      <c r="E12" s="6">
        <v>43733</v>
      </c>
      <c r="F12" s="23">
        <v>578.33000000000004</v>
      </c>
      <c r="G12" s="10" t="s">
        <v>91</v>
      </c>
      <c r="H12" s="10" t="s">
        <v>399</v>
      </c>
    </row>
    <row r="13" spans="1:8" x14ac:dyDescent="0.25">
      <c r="A13" s="11" t="s">
        <v>42</v>
      </c>
      <c r="B13" s="11" t="s">
        <v>42</v>
      </c>
      <c r="C13" s="256">
        <v>203</v>
      </c>
      <c r="D13" s="11">
        <v>5667110</v>
      </c>
      <c r="E13" s="13">
        <v>43735</v>
      </c>
      <c r="F13" s="23">
        <v>160.35</v>
      </c>
      <c r="G13" s="14" t="s">
        <v>94</v>
      </c>
      <c r="H13" s="10">
        <v>579</v>
      </c>
    </row>
    <row r="14" spans="1:8" x14ac:dyDescent="0.25">
      <c r="A14" s="11" t="s">
        <v>42</v>
      </c>
      <c r="B14" s="11" t="s">
        <v>42</v>
      </c>
      <c r="C14" s="256">
        <v>203</v>
      </c>
      <c r="D14" s="11">
        <v>5667110</v>
      </c>
      <c r="E14" s="13">
        <v>43735</v>
      </c>
      <c r="F14" s="23">
        <v>6.92</v>
      </c>
      <c r="G14" s="14" t="s">
        <v>95</v>
      </c>
      <c r="H14" s="10" t="s">
        <v>41</v>
      </c>
    </row>
    <row r="15" spans="1:8" x14ac:dyDescent="0.25">
      <c r="A15" s="11" t="s">
        <v>39</v>
      </c>
      <c r="B15" s="11" t="s">
        <v>40</v>
      </c>
      <c r="C15" s="256">
        <v>214</v>
      </c>
      <c r="D15" s="11"/>
      <c r="E15" s="13">
        <v>43738</v>
      </c>
      <c r="F15" s="23">
        <v>43</v>
      </c>
      <c r="G15" s="14" t="s">
        <v>48</v>
      </c>
      <c r="H15" s="4" t="s">
        <v>47</v>
      </c>
    </row>
    <row r="16" spans="1:8" x14ac:dyDescent="0.25">
      <c r="A16" s="4" t="s">
        <v>39</v>
      </c>
      <c r="B16" s="4" t="s">
        <v>40</v>
      </c>
      <c r="C16" s="255">
        <v>214</v>
      </c>
      <c r="D16" s="4"/>
      <c r="E16" s="6">
        <v>43738</v>
      </c>
      <c r="F16" s="23">
        <v>3.49</v>
      </c>
      <c r="G16" s="10" t="s">
        <v>95</v>
      </c>
      <c r="H16" s="10" t="s">
        <v>41</v>
      </c>
    </row>
    <row r="17" spans="1:16" s="20" customFormat="1" ht="14.25" x14ac:dyDescent="0.2">
      <c r="A17" s="36" t="s">
        <v>65</v>
      </c>
      <c r="B17" s="36"/>
      <c r="C17" s="259">
        <v>215</v>
      </c>
      <c r="D17" s="36"/>
      <c r="E17" s="34">
        <v>43739</v>
      </c>
      <c r="F17" s="35">
        <v>1912.5</v>
      </c>
      <c r="G17" s="10" t="s">
        <v>96</v>
      </c>
      <c r="H17" s="10">
        <v>623</v>
      </c>
      <c r="I17" s="19"/>
      <c r="J17" s="30"/>
      <c r="K17" s="30"/>
      <c r="L17" s="19"/>
      <c r="M17" s="19"/>
      <c r="N17" s="31"/>
      <c r="O17" s="30"/>
      <c r="P17" s="19"/>
    </row>
    <row r="18" spans="1:16" s="20" customFormat="1" ht="14.25" x14ac:dyDescent="0.2">
      <c r="A18" s="4" t="s">
        <v>66</v>
      </c>
      <c r="B18" s="4" t="s">
        <v>67</v>
      </c>
      <c r="C18" s="255">
        <v>186</v>
      </c>
      <c r="D18" s="4"/>
      <c r="E18" s="6">
        <v>43742</v>
      </c>
      <c r="F18" s="23">
        <v>485.02</v>
      </c>
      <c r="G18" s="10" t="s">
        <v>97</v>
      </c>
      <c r="H18" s="10">
        <v>623</v>
      </c>
      <c r="I18" s="19"/>
      <c r="J18" s="30"/>
      <c r="K18" s="30"/>
      <c r="L18" s="19"/>
      <c r="M18" s="19"/>
      <c r="N18" s="31"/>
      <c r="O18" s="30"/>
      <c r="P18" s="19"/>
    </row>
    <row r="19" spans="1:16" s="20" customFormat="1" ht="14.25" x14ac:dyDescent="0.2">
      <c r="A19" s="4" t="s">
        <v>68</v>
      </c>
      <c r="B19" s="4" t="s">
        <v>68</v>
      </c>
      <c r="C19" s="255">
        <v>216</v>
      </c>
      <c r="D19" s="4">
        <v>2658332</v>
      </c>
      <c r="E19" s="6">
        <v>43746</v>
      </c>
      <c r="F19" s="23">
        <v>367.29</v>
      </c>
      <c r="G19" s="10" t="s">
        <v>98</v>
      </c>
      <c r="H19" s="10">
        <v>623</v>
      </c>
      <c r="I19" s="19"/>
      <c r="J19" s="30"/>
      <c r="K19" s="30"/>
      <c r="L19" s="19"/>
      <c r="M19" s="19"/>
      <c r="N19" s="31"/>
      <c r="O19" s="30"/>
      <c r="P19" s="19"/>
    </row>
    <row r="20" spans="1:16" s="20" customFormat="1" ht="14.25" x14ac:dyDescent="0.2">
      <c r="A20" s="4" t="s">
        <v>69</v>
      </c>
      <c r="B20" s="4" t="s">
        <v>61</v>
      </c>
      <c r="C20" s="255">
        <v>217</v>
      </c>
      <c r="D20" s="4">
        <v>267</v>
      </c>
      <c r="E20" s="6">
        <v>43749</v>
      </c>
      <c r="F20" s="23">
        <v>437.5</v>
      </c>
      <c r="G20" s="10" t="s">
        <v>99</v>
      </c>
      <c r="H20" s="10" t="s">
        <v>161</v>
      </c>
      <c r="I20" s="19"/>
      <c r="J20" s="30"/>
      <c r="K20" s="30"/>
      <c r="L20" s="19"/>
      <c r="M20" s="19"/>
      <c r="N20" s="31"/>
      <c r="O20" s="30"/>
      <c r="P20" s="19"/>
    </row>
    <row r="21" spans="1:16" s="20" customFormat="1" ht="14.25" x14ac:dyDescent="0.2">
      <c r="A21" s="4" t="s">
        <v>70</v>
      </c>
      <c r="B21" s="4" t="s">
        <v>71</v>
      </c>
      <c r="C21" s="255">
        <v>218</v>
      </c>
      <c r="D21" s="4">
        <v>745440</v>
      </c>
      <c r="E21" s="6">
        <v>43754</v>
      </c>
      <c r="F21" s="23">
        <v>89.52</v>
      </c>
      <c r="G21" s="10" t="s">
        <v>124</v>
      </c>
      <c r="H21" s="10">
        <v>579</v>
      </c>
      <c r="I21" s="19"/>
      <c r="J21" s="30"/>
      <c r="K21" s="30"/>
      <c r="L21" s="19"/>
      <c r="M21" s="19"/>
      <c r="N21" s="31"/>
      <c r="O21" s="30"/>
      <c r="P21" s="19"/>
    </row>
    <row r="22" spans="1:16" s="20" customFormat="1" ht="14.25" x14ac:dyDescent="0.2">
      <c r="A22" s="4" t="s">
        <v>70</v>
      </c>
      <c r="B22" s="4" t="s">
        <v>71</v>
      </c>
      <c r="C22" s="255">
        <v>218</v>
      </c>
      <c r="D22" s="4">
        <v>745440</v>
      </c>
      <c r="E22" s="6">
        <v>43754</v>
      </c>
      <c r="F22" s="23">
        <v>18.23</v>
      </c>
      <c r="G22" s="10" t="s">
        <v>125</v>
      </c>
      <c r="H22" s="10" t="s">
        <v>41</v>
      </c>
      <c r="I22" s="19"/>
      <c r="J22" s="30"/>
      <c r="K22" s="30"/>
      <c r="L22" s="19"/>
      <c r="M22" s="19"/>
      <c r="N22" s="31"/>
      <c r="O22" s="30"/>
      <c r="P22" s="19"/>
    </row>
    <row r="23" spans="1:16" s="20" customFormat="1" ht="14.25" x14ac:dyDescent="0.2">
      <c r="A23" s="4" t="s">
        <v>72</v>
      </c>
      <c r="B23" s="4" t="s">
        <v>72</v>
      </c>
      <c r="C23" s="255">
        <v>228</v>
      </c>
      <c r="D23" s="5">
        <v>42896</v>
      </c>
      <c r="E23" s="6">
        <v>43756</v>
      </c>
      <c r="F23" s="23">
        <v>232.5</v>
      </c>
      <c r="G23" s="7" t="s">
        <v>126</v>
      </c>
      <c r="H23" s="4">
        <v>580</v>
      </c>
      <c r="I23" s="19"/>
      <c r="J23" s="30"/>
      <c r="K23" s="30"/>
      <c r="L23" s="19"/>
      <c r="M23" s="19"/>
      <c r="N23" s="31"/>
      <c r="O23" s="30"/>
      <c r="P23" s="19"/>
    </row>
    <row r="24" spans="1:16" s="20" customFormat="1" ht="14.25" x14ac:dyDescent="0.2">
      <c r="A24" s="4" t="s">
        <v>76</v>
      </c>
      <c r="B24" s="4" t="s">
        <v>77</v>
      </c>
      <c r="C24" s="255">
        <v>229</v>
      </c>
      <c r="D24" s="4"/>
      <c r="E24" s="6">
        <v>44133</v>
      </c>
      <c r="F24" s="21">
        <v>290.17</v>
      </c>
      <c r="G24" s="7" t="s">
        <v>100</v>
      </c>
      <c r="H24" s="4">
        <v>580</v>
      </c>
      <c r="I24" s="19"/>
      <c r="J24" s="30"/>
      <c r="K24" s="30"/>
      <c r="L24" s="19"/>
      <c r="M24" s="19"/>
      <c r="N24" s="31"/>
      <c r="O24" s="30"/>
      <c r="P24" s="19"/>
    </row>
    <row r="25" spans="1:16" s="20" customFormat="1" ht="14.25" x14ac:dyDescent="0.2">
      <c r="A25" s="4" t="s">
        <v>66</v>
      </c>
      <c r="B25" s="4" t="s">
        <v>123</v>
      </c>
      <c r="C25" s="255">
        <v>186</v>
      </c>
      <c r="D25" s="5">
        <v>12208</v>
      </c>
      <c r="E25" s="6">
        <v>43786</v>
      </c>
      <c r="F25" s="23">
        <v>226.17</v>
      </c>
      <c r="G25" s="7" t="s">
        <v>52</v>
      </c>
      <c r="H25" s="4">
        <v>548</v>
      </c>
      <c r="I25" s="19"/>
      <c r="J25" s="30"/>
      <c r="K25" s="30"/>
      <c r="L25" s="19"/>
      <c r="M25" s="19"/>
      <c r="N25" s="31"/>
      <c r="O25" s="30"/>
      <c r="P25" s="19"/>
    </row>
    <row r="26" spans="1:16" x14ac:dyDescent="0.25">
      <c r="A26" s="11" t="s">
        <v>42</v>
      </c>
      <c r="B26" s="11" t="s">
        <v>42</v>
      </c>
      <c r="C26" s="256">
        <v>203</v>
      </c>
      <c r="D26" s="11">
        <v>5667110</v>
      </c>
      <c r="E26" s="13">
        <v>43794</v>
      </c>
      <c r="F26" s="23">
        <v>316.63</v>
      </c>
      <c r="G26" s="14" t="s">
        <v>127</v>
      </c>
      <c r="H26" s="10">
        <v>579</v>
      </c>
    </row>
    <row r="27" spans="1:16" x14ac:dyDescent="0.25">
      <c r="A27" s="11" t="s">
        <v>42</v>
      </c>
      <c r="B27" s="11" t="s">
        <v>42</v>
      </c>
      <c r="C27" s="256">
        <v>203</v>
      </c>
      <c r="D27" s="11">
        <v>5667110</v>
      </c>
      <c r="E27" s="13">
        <v>43794</v>
      </c>
      <c r="F27" s="23">
        <v>9.6999999999999993</v>
      </c>
      <c r="G27" s="14" t="s">
        <v>154</v>
      </c>
      <c r="H27" s="10" t="s">
        <v>41</v>
      </c>
    </row>
    <row r="28" spans="1:16" s="20" customFormat="1" ht="14.25" x14ac:dyDescent="0.2">
      <c r="A28" s="4" t="s">
        <v>31</v>
      </c>
      <c r="B28" s="4" t="s">
        <v>32</v>
      </c>
      <c r="C28" s="255">
        <v>219</v>
      </c>
      <c r="D28" s="4">
        <v>127074</v>
      </c>
      <c r="E28" s="13">
        <v>43794</v>
      </c>
      <c r="F28" s="21">
        <v>28.4</v>
      </c>
      <c r="G28" s="7" t="s">
        <v>33</v>
      </c>
      <c r="H28" s="4" t="s">
        <v>34</v>
      </c>
      <c r="I28" s="19"/>
      <c r="J28" s="30"/>
      <c r="K28" s="30"/>
      <c r="L28" s="19"/>
      <c r="M28" s="19"/>
      <c r="N28" s="31"/>
      <c r="O28" s="30"/>
      <c r="P28" s="19"/>
    </row>
    <row r="29" spans="1:16" x14ac:dyDescent="0.25">
      <c r="A29" s="11" t="s">
        <v>30</v>
      </c>
      <c r="B29" s="11" t="s">
        <v>128</v>
      </c>
      <c r="C29" s="256">
        <v>220</v>
      </c>
      <c r="D29" s="11"/>
      <c r="E29" s="13">
        <v>43794</v>
      </c>
      <c r="F29" s="23">
        <v>225</v>
      </c>
      <c r="G29" s="14" t="s">
        <v>129</v>
      </c>
      <c r="H29" s="10" t="s">
        <v>27</v>
      </c>
    </row>
    <row r="30" spans="1:16" x14ac:dyDescent="0.25">
      <c r="A30" s="11" t="s">
        <v>30</v>
      </c>
      <c r="B30" s="11" t="s">
        <v>128</v>
      </c>
      <c r="C30" s="256">
        <v>220</v>
      </c>
      <c r="D30" s="11"/>
      <c r="E30" s="13">
        <v>43794</v>
      </c>
      <c r="F30" s="23">
        <v>225</v>
      </c>
      <c r="G30" s="14" t="s">
        <v>155</v>
      </c>
      <c r="H30" s="10" t="s">
        <v>156</v>
      </c>
    </row>
    <row r="31" spans="1:16" x14ac:dyDescent="0.25">
      <c r="A31" s="11" t="s">
        <v>130</v>
      </c>
      <c r="B31" s="11"/>
      <c r="C31" s="256">
        <v>221</v>
      </c>
      <c r="D31" s="11">
        <v>4056027</v>
      </c>
      <c r="E31" s="13">
        <v>43797</v>
      </c>
      <c r="F31" s="23">
        <v>129</v>
      </c>
      <c r="G31" s="14" t="s">
        <v>131</v>
      </c>
      <c r="H31" s="10" t="s">
        <v>34</v>
      </c>
    </row>
    <row r="32" spans="1:16" x14ac:dyDescent="0.25">
      <c r="A32" s="11" t="s">
        <v>21</v>
      </c>
      <c r="B32" s="11"/>
      <c r="C32" s="256">
        <v>32</v>
      </c>
      <c r="D32" s="11"/>
      <c r="E32" s="13">
        <v>43798</v>
      </c>
      <c r="F32" s="23">
        <v>27.66</v>
      </c>
      <c r="G32" s="14" t="s">
        <v>37</v>
      </c>
      <c r="H32" s="10" t="s">
        <v>135</v>
      </c>
    </row>
    <row r="33" spans="1:16" x14ac:dyDescent="0.25">
      <c r="A33" s="11" t="s">
        <v>132</v>
      </c>
      <c r="B33" s="11" t="s">
        <v>157</v>
      </c>
      <c r="C33" s="256">
        <v>222</v>
      </c>
      <c r="D33" s="11">
        <v>1190436</v>
      </c>
      <c r="E33" s="13">
        <v>43798</v>
      </c>
      <c r="F33" s="23">
        <v>317.68</v>
      </c>
      <c r="G33" s="14" t="s">
        <v>133</v>
      </c>
      <c r="H33" s="10" t="s">
        <v>134</v>
      </c>
    </row>
    <row r="34" spans="1:16" x14ac:dyDescent="0.25">
      <c r="A34" s="11" t="s">
        <v>132</v>
      </c>
      <c r="B34" s="11" t="s">
        <v>157</v>
      </c>
      <c r="C34" s="256">
        <v>222</v>
      </c>
      <c r="D34" s="11">
        <v>1190436</v>
      </c>
      <c r="E34" s="13">
        <v>43798</v>
      </c>
      <c r="F34" s="23">
        <v>15.9</v>
      </c>
      <c r="G34" s="14" t="s">
        <v>50</v>
      </c>
      <c r="H34" s="10" t="s">
        <v>41</v>
      </c>
    </row>
    <row r="35" spans="1:16" s="20" customFormat="1" ht="14.25" x14ac:dyDescent="0.2">
      <c r="A35" s="11" t="s">
        <v>55</v>
      </c>
      <c r="B35" s="11" t="s">
        <v>55</v>
      </c>
      <c r="C35" s="256">
        <v>223</v>
      </c>
      <c r="D35" s="11"/>
      <c r="E35" s="13">
        <v>43799</v>
      </c>
      <c r="F35" s="23">
        <f>428.79/3</f>
        <v>142.93</v>
      </c>
      <c r="G35" s="14" t="s">
        <v>56</v>
      </c>
      <c r="H35" s="4">
        <v>663</v>
      </c>
      <c r="I35" s="19"/>
      <c r="J35" s="30"/>
      <c r="K35" s="30"/>
      <c r="L35" s="19"/>
      <c r="M35" s="19"/>
      <c r="N35" s="31"/>
      <c r="O35" s="30"/>
      <c r="P35" s="19"/>
    </row>
    <row r="36" spans="1:16" s="20" customFormat="1" ht="14.25" x14ac:dyDescent="0.2">
      <c r="A36" s="11" t="s">
        <v>55</v>
      </c>
      <c r="B36" s="11" t="s">
        <v>55</v>
      </c>
      <c r="C36" s="256">
        <v>223</v>
      </c>
      <c r="D36" s="11"/>
      <c r="E36" s="13">
        <v>43799</v>
      </c>
      <c r="F36" s="23">
        <f>428.79/3</f>
        <v>142.93</v>
      </c>
      <c r="G36" s="14" t="s">
        <v>56</v>
      </c>
      <c r="H36" s="4">
        <v>663</v>
      </c>
      <c r="I36" s="19"/>
      <c r="J36" s="30"/>
      <c r="K36" s="30"/>
      <c r="L36" s="19"/>
      <c r="M36" s="19"/>
      <c r="N36" s="31"/>
      <c r="O36" s="30"/>
      <c r="P36" s="19"/>
    </row>
    <row r="37" spans="1:16" s="20" customFormat="1" ht="14.25" x14ac:dyDescent="0.2">
      <c r="A37" s="11" t="s">
        <v>55</v>
      </c>
      <c r="B37" s="11" t="s">
        <v>55</v>
      </c>
      <c r="C37" s="256">
        <v>223</v>
      </c>
      <c r="D37" s="11"/>
      <c r="E37" s="13">
        <v>43799</v>
      </c>
      <c r="F37" s="23">
        <f>428.79/3</f>
        <v>142.93</v>
      </c>
      <c r="G37" s="14" t="s">
        <v>56</v>
      </c>
      <c r="H37" s="4">
        <v>663</v>
      </c>
      <c r="I37" s="19"/>
      <c r="J37" s="30"/>
      <c r="K37" s="30"/>
      <c r="L37" s="19"/>
      <c r="M37" s="19"/>
      <c r="N37" s="31"/>
      <c r="O37" s="30"/>
      <c r="P37" s="19"/>
    </row>
    <row r="38" spans="1:16" s="20" customFormat="1" ht="14.25" x14ac:dyDescent="0.2">
      <c r="A38" s="4" t="s">
        <v>17</v>
      </c>
      <c r="B38" s="4" t="s">
        <v>17</v>
      </c>
      <c r="C38" s="255">
        <v>10</v>
      </c>
      <c r="D38" s="4"/>
      <c r="E38" s="6">
        <v>43739</v>
      </c>
      <c r="F38" s="23">
        <v>116.02</v>
      </c>
      <c r="G38" s="10" t="s">
        <v>18</v>
      </c>
      <c r="H38" s="10" t="s">
        <v>19</v>
      </c>
      <c r="I38" s="19"/>
      <c r="J38" s="30"/>
      <c r="K38" s="30"/>
      <c r="L38" s="19"/>
      <c r="M38" s="19"/>
      <c r="N38" s="31"/>
      <c r="O38" s="30"/>
      <c r="P38" s="19"/>
    </row>
    <row r="39" spans="1:16" s="20" customFormat="1" ht="14.25" x14ac:dyDescent="0.2">
      <c r="A39" s="4" t="s">
        <v>396</v>
      </c>
      <c r="B39" s="4" t="s">
        <v>158</v>
      </c>
      <c r="C39" s="255">
        <v>218</v>
      </c>
      <c r="D39" s="4">
        <v>7025</v>
      </c>
      <c r="E39" s="6">
        <v>43801</v>
      </c>
      <c r="F39" s="21">
        <v>899.4</v>
      </c>
      <c r="G39" s="7" t="s">
        <v>138</v>
      </c>
      <c r="H39" s="4">
        <v>623</v>
      </c>
      <c r="I39" s="19"/>
      <c r="J39" s="30"/>
      <c r="K39" s="30"/>
      <c r="L39" s="19"/>
      <c r="M39" s="19"/>
      <c r="N39" s="31"/>
      <c r="O39" s="30"/>
      <c r="P39" s="19"/>
    </row>
    <row r="40" spans="1:16" s="20" customFormat="1" ht="14.25" x14ac:dyDescent="0.2">
      <c r="A40" s="4" t="s">
        <v>21</v>
      </c>
      <c r="B40" s="4"/>
      <c r="C40" s="255">
        <v>32</v>
      </c>
      <c r="D40" s="4"/>
      <c r="E40" s="6">
        <v>43802</v>
      </c>
      <c r="F40" s="23">
        <f>644.66*0.5</f>
        <v>322.33</v>
      </c>
      <c r="G40" s="10" t="s">
        <v>18</v>
      </c>
      <c r="H40" s="10" t="s">
        <v>19</v>
      </c>
      <c r="I40" s="19"/>
      <c r="J40" s="30"/>
      <c r="K40" s="30"/>
      <c r="L40" s="19"/>
      <c r="M40" s="19"/>
      <c r="N40" s="31"/>
      <c r="O40" s="30"/>
      <c r="P40" s="19"/>
    </row>
    <row r="41" spans="1:16" s="20" customFormat="1" ht="15.95" customHeight="1" x14ac:dyDescent="0.2">
      <c r="A41" s="4" t="s">
        <v>21</v>
      </c>
      <c r="B41" s="4"/>
      <c r="C41" s="255">
        <v>32</v>
      </c>
      <c r="D41" s="4"/>
      <c r="E41" s="6">
        <v>43802</v>
      </c>
      <c r="F41" s="23">
        <f>644.66*0.355</f>
        <v>228.85429999999997</v>
      </c>
      <c r="G41" s="10" t="s">
        <v>18</v>
      </c>
      <c r="H41" s="10" t="s">
        <v>19</v>
      </c>
    </row>
    <row r="42" spans="1:16" s="20" customFormat="1" ht="15.95" customHeight="1" x14ac:dyDescent="0.2">
      <c r="A42" s="4" t="s">
        <v>21</v>
      </c>
      <c r="B42" s="4"/>
      <c r="C42" s="255">
        <v>32</v>
      </c>
      <c r="D42" s="4"/>
      <c r="E42" s="6">
        <v>43802</v>
      </c>
      <c r="F42" s="23">
        <f>644.66*0.145</f>
        <v>93.475699999999989</v>
      </c>
      <c r="G42" s="10" t="s">
        <v>18</v>
      </c>
      <c r="H42" s="10" t="s">
        <v>19</v>
      </c>
    </row>
    <row r="43" spans="1:16" s="20" customFormat="1" ht="15.95" customHeight="1" x14ac:dyDescent="0.2">
      <c r="A43" s="4" t="s">
        <v>159</v>
      </c>
      <c r="B43" s="4" t="s">
        <v>160</v>
      </c>
      <c r="C43" s="255">
        <v>225</v>
      </c>
      <c r="D43" s="4">
        <v>582938</v>
      </c>
      <c r="E43" s="6">
        <v>43805</v>
      </c>
      <c r="F43" s="23">
        <v>25.63</v>
      </c>
      <c r="G43" s="10" t="s">
        <v>164</v>
      </c>
      <c r="H43" s="10" t="s">
        <v>161</v>
      </c>
    </row>
    <row r="44" spans="1:16" s="20" customFormat="1" ht="15.95" customHeight="1" x14ac:dyDescent="0.2">
      <c r="A44" s="4" t="s">
        <v>159</v>
      </c>
      <c r="B44" s="4" t="s">
        <v>163</v>
      </c>
      <c r="C44" s="255">
        <v>225</v>
      </c>
      <c r="D44" s="4">
        <v>493629</v>
      </c>
      <c r="E44" s="6">
        <v>43805</v>
      </c>
      <c r="F44" s="23">
        <v>77.27</v>
      </c>
      <c r="G44" s="10" t="s">
        <v>164</v>
      </c>
      <c r="H44" s="10" t="s">
        <v>397</v>
      </c>
    </row>
    <row r="45" spans="1:16" s="20" customFormat="1" ht="15.95" customHeight="1" x14ac:dyDescent="0.2">
      <c r="A45" s="4" t="s">
        <v>159</v>
      </c>
      <c r="B45" s="4" t="s">
        <v>160</v>
      </c>
      <c r="C45" s="255">
        <v>225</v>
      </c>
      <c r="D45" s="4">
        <v>582938</v>
      </c>
      <c r="E45" s="6">
        <v>43805</v>
      </c>
      <c r="F45" s="23">
        <v>1.98</v>
      </c>
      <c r="G45" s="10" t="s">
        <v>162</v>
      </c>
      <c r="H45" s="10" t="s">
        <v>41</v>
      </c>
    </row>
    <row r="46" spans="1:16" s="20" customFormat="1" ht="15.95" customHeight="1" x14ac:dyDescent="0.2">
      <c r="A46" s="4" t="s">
        <v>136</v>
      </c>
      <c r="B46" s="4"/>
      <c r="C46" s="255">
        <v>226</v>
      </c>
      <c r="D46" s="4"/>
      <c r="E46" s="6">
        <v>43804</v>
      </c>
      <c r="F46" s="21">
        <v>19.5</v>
      </c>
      <c r="G46" s="7" t="s">
        <v>140</v>
      </c>
      <c r="H46" s="4">
        <v>638</v>
      </c>
    </row>
    <row r="47" spans="1:16" s="20" customFormat="1" ht="15.95" customHeight="1" x14ac:dyDescent="0.2">
      <c r="A47" s="4" t="s">
        <v>136</v>
      </c>
      <c r="B47" s="4"/>
      <c r="C47" s="255">
        <v>226</v>
      </c>
      <c r="D47" s="4"/>
      <c r="E47" s="6">
        <v>43804</v>
      </c>
      <c r="F47" s="21">
        <v>189.99</v>
      </c>
      <c r="G47" s="7" t="s">
        <v>139</v>
      </c>
      <c r="H47" s="4">
        <v>638</v>
      </c>
    </row>
    <row r="48" spans="1:16" s="20" customFormat="1" ht="15.95" customHeight="1" x14ac:dyDescent="0.2">
      <c r="A48" s="4" t="s">
        <v>137</v>
      </c>
      <c r="B48" s="4"/>
      <c r="C48" s="255">
        <v>227</v>
      </c>
      <c r="D48" s="4"/>
      <c r="E48" s="6">
        <v>43805</v>
      </c>
      <c r="F48" s="21">
        <v>433.5</v>
      </c>
      <c r="G48" s="7" t="s">
        <v>145</v>
      </c>
      <c r="H48" s="4">
        <v>663</v>
      </c>
    </row>
    <row r="49" spans="1:8" s="20" customFormat="1" ht="15.95" customHeight="1" x14ac:dyDescent="0.2">
      <c r="A49" s="4" t="s">
        <v>79</v>
      </c>
      <c r="B49" s="4"/>
      <c r="C49" s="255">
        <v>119</v>
      </c>
      <c r="D49" s="4"/>
      <c r="E49" s="6">
        <v>43777</v>
      </c>
      <c r="F49" s="21">
        <v>6.99</v>
      </c>
      <c r="G49" s="7"/>
      <c r="H49" s="4">
        <v>543</v>
      </c>
    </row>
    <row r="50" spans="1:8" s="20" customFormat="1" ht="15.95" customHeight="1" x14ac:dyDescent="0.2">
      <c r="A50" s="4" t="s">
        <v>146</v>
      </c>
      <c r="B50" s="4"/>
      <c r="C50" s="255">
        <v>67</v>
      </c>
      <c r="D50" s="4"/>
      <c r="E50" s="6">
        <v>43812</v>
      </c>
      <c r="F50" s="21">
        <v>47.1</v>
      </c>
      <c r="G50" s="7" t="s">
        <v>147</v>
      </c>
      <c r="H50" s="4">
        <v>616</v>
      </c>
    </row>
    <row r="51" spans="1:8" s="20" customFormat="1" ht="15.95" customHeight="1" x14ac:dyDescent="0.2">
      <c r="A51" s="4" t="s">
        <v>165</v>
      </c>
      <c r="B51" s="4" t="s">
        <v>165</v>
      </c>
      <c r="C51" s="255">
        <v>230</v>
      </c>
      <c r="D51" s="4"/>
      <c r="E51" s="6">
        <v>43816</v>
      </c>
      <c r="F51" s="21">
        <v>21</v>
      </c>
      <c r="G51" s="7" t="s">
        <v>166</v>
      </c>
      <c r="H51" s="4">
        <v>549</v>
      </c>
    </row>
    <row r="52" spans="1:8" s="20" customFormat="1" ht="15.95" customHeight="1" x14ac:dyDescent="0.2">
      <c r="A52" s="36" t="s">
        <v>31</v>
      </c>
      <c r="B52" s="36" t="s">
        <v>32</v>
      </c>
      <c r="C52" s="259">
        <v>219</v>
      </c>
      <c r="D52" s="36"/>
      <c r="E52" s="34">
        <v>43820</v>
      </c>
      <c r="F52" s="35">
        <v>28.4</v>
      </c>
      <c r="G52" s="10" t="s">
        <v>33</v>
      </c>
      <c r="H52" s="10" t="s">
        <v>34</v>
      </c>
    </row>
    <row r="53" spans="1:8" s="20" customFormat="1" ht="15.95" customHeight="1" x14ac:dyDescent="0.2">
      <c r="A53" s="36" t="s">
        <v>31</v>
      </c>
      <c r="B53" s="36" t="s">
        <v>32</v>
      </c>
      <c r="C53" s="259">
        <v>219</v>
      </c>
      <c r="D53" s="36">
        <v>127074</v>
      </c>
      <c r="E53" s="34">
        <v>43821</v>
      </c>
      <c r="F53" s="35">
        <v>28.4</v>
      </c>
      <c r="G53" s="10" t="s">
        <v>33</v>
      </c>
      <c r="H53" s="10" t="s">
        <v>34</v>
      </c>
    </row>
    <row r="54" spans="1:8" s="20" customFormat="1" ht="15.95" customHeight="1" x14ac:dyDescent="0.2">
      <c r="A54" s="36" t="s">
        <v>31</v>
      </c>
      <c r="B54" s="36" t="s">
        <v>32</v>
      </c>
      <c r="C54" s="259">
        <v>219</v>
      </c>
      <c r="D54" s="36">
        <v>127074</v>
      </c>
      <c r="E54" s="34">
        <v>43821</v>
      </c>
      <c r="F54" s="35">
        <v>28.4</v>
      </c>
      <c r="G54" s="10" t="s">
        <v>33</v>
      </c>
      <c r="H54" s="10" t="s">
        <v>34</v>
      </c>
    </row>
    <row r="55" spans="1:8" s="20" customFormat="1" ht="15.95" customHeight="1" x14ac:dyDescent="0.2">
      <c r="A55" s="36" t="s">
        <v>31</v>
      </c>
      <c r="B55" s="36" t="s">
        <v>32</v>
      </c>
      <c r="C55" s="259">
        <v>219</v>
      </c>
      <c r="D55" s="36">
        <v>127074</v>
      </c>
      <c r="E55" s="34">
        <v>43821</v>
      </c>
      <c r="F55" s="35">
        <v>28.4</v>
      </c>
      <c r="G55" s="10" t="s">
        <v>33</v>
      </c>
      <c r="H55" s="10" t="s">
        <v>34</v>
      </c>
    </row>
    <row r="56" spans="1:8" s="20" customFormat="1" ht="15.95" customHeight="1" x14ac:dyDescent="0.2">
      <c r="A56" s="36" t="s">
        <v>31</v>
      </c>
      <c r="B56" s="36" t="s">
        <v>32</v>
      </c>
      <c r="C56" s="259">
        <v>219</v>
      </c>
      <c r="D56" s="36">
        <v>127074</v>
      </c>
      <c r="E56" s="34">
        <v>43821</v>
      </c>
      <c r="F56" s="35">
        <v>28.4</v>
      </c>
      <c r="G56" s="10" t="s">
        <v>33</v>
      </c>
      <c r="H56" s="10" t="s">
        <v>34</v>
      </c>
    </row>
    <row r="57" spans="1:8" s="20" customFormat="1" ht="15.95" customHeight="1" x14ac:dyDescent="0.2">
      <c r="A57" s="36" t="s">
        <v>31</v>
      </c>
      <c r="B57" s="36" t="s">
        <v>32</v>
      </c>
      <c r="C57" s="259">
        <v>219</v>
      </c>
      <c r="D57" s="36">
        <v>127074</v>
      </c>
      <c r="E57" s="34">
        <v>43821</v>
      </c>
      <c r="F57" s="35">
        <v>28.4</v>
      </c>
      <c r="G57" s="10" t="s">
        <v>33</v>
      </c>
      <c r="H57" s="10" t="s">
        <v>34</v>
      </c>
    </row>
    <row r="58" spans="1:8" s="20" customFormat="1" ht="15.95" customHeight="1" x14ac:dyDescent="0.2">
      <c r="A58" s="4"/>
      <c r="B58" s="4"/>
      <c r="C58" s="255"/>
      <c r="D58" s="4"/>
      <c r="E58" s="6"/>
      <c r="F58" s="21"/>
      <c r="G58" s="7"/>
      <c r="H58" s="4"/>
    </row>
    <row r="60" spans="1:8" s="20" customFormat="1" ht="15.95" customHeight="1" x14ac:dyDescent="0.2">
      <c r="A60" s="4" t="s">
        <v>73</v>
      </c>
      <c r="B60" s="4"/>
      <c r="C60" s="255">
        <v>224</v>
      </c>
      <c r="D60" s="4"/>
      <c r="E60" s="6"/>
      <c r="F60" s="21">
        <v>45</v>
      </c>
      <c r="G60" s="7"/>
      <c r="H60" s="4">
        <v>627</v>
      </c>
    </row>
    <row r="61" spans="1:8" s="20" customFormat="1" ht="15.95" customHeight="1" x14ac:dyDescent="0.2">
      <c r="A61" s="4" t="s">
        <v>44</v>
      </c>
      <c r="B61" s="4"/>
      <c r="C61" s="255">
        <v>224</v>
      </c>
      <c r="D61" s="4"/>
      <c r="E61" s="6"/>
      <c r="F61" s="23">
        <v>4.2</v>
      </c>
      <c r="G61" s="7"/>
      <c r="H61" s="4">
        <v>627</v>
      </c>
    </row>
    <row r="62" spans="1:8" s="20" customFormat="1" ht="15.95" customHeight="1" x14ac:dyDescent="0.2">
      <c r="A62" s="4" t="s">
        <v>45</v>
      </c>
      <c r="B62" s="4"/>
      <c r="C62" s="255">
        <v>224</v>
      </c>
      <c r="D62" s="4"/>
      <c r="E62" s="6"/>
      <c r="F62" s="23">
        <v>68.48</v>
      </c>
      <c r="G62" s="7"/>
      <c r="H62" s="4">
        <v>627</v>
      </c>
    </row>
    <row r="63" spans="1:8" ht="15.75" thickBot="1" x14ac:dyDescent="0.3">
      <c r="A63" s="4"/>
      <c r="B63" s="4"/>
      <c r="C63" s="255"/>
      <c r="D63" s="4"/>
      <c r="E63" s="6"/>
      <c r="F63" s="23"/>
      <c r="G63" s="7"/>
      <c r="H63" s="4"/>
    </row>
    <row r="64" spans="1:8" ht="15.75" thickBot="1" x14ac:dyDescent="0.3">
      <c r="E64" s="9"/>
      <c r="F64" s="252">
        <f>SUM(F4:F63)</f>
        <v>11638.649999999996</v>
      </c>
    </row>
    <row r="65" spans="4:5" x14ac:dyDescent="0.25">
      <c r="E65" s="9"/>
    </row>
    <row r="66" spans="4:5" x14ac:dyDescent="0.25">
      <c r="E66" s="9"/>
    </row>
    <row r="67" spans="4:5" ht="15.75" x14ac:dyDescent="0.25">
      <c r="D67" s="15"/>
      <c r="E67" s="9"/>
    </row>
    <row r="68" spans="4:5" x14ac:dyDescent="0.25">
      <c r="E68" s="9"/>
    </row>
    <row r="69" spans="4:5" x14ac:dyDescent="0.25">
      <c r="E69" s="9"/>
    </row>
  </sheetData>
  <sortState ref="A1:I1">
    <sortCondition ref="A1"/>
  </sortState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43"/>
  <sheetViews>
    <sheetView showGridLines="0" topLeftCell="C1" workbookViewId="0">
      <pane ySplit="3" topLeftCell="A4" activePane="bottomLeft" state="frozen"/>
      <selection pane="bottomLeft" sqref="A1:I1"/>
    </sheetView>
  </sheetViews>
  <sheetFormatPr defaultColWidth="9.140625" defaultRowHeight="15" x14ac:dyDescent="0.25"/>
  <cols>
    <col min="1" max="1" width="41.140625" style="150" bestFit="1" customWidth="1"/>
    <col min="2" max="2" width="41.140625" style="8" customWidth="1"/>
    <col min="3" max="3" width="29" style="8" bestFit="1" customWidth="1"/>
    <col min="4" max="4" width="12.140625" style="8" customWidth="1"/>
    <col min="5" max="5" width="16.42578125" style="8" bestFit="1" customWidth="1"/>
    <col min="6" max="6" width="35.28515625" style="8" bestFit="1" customWidth="1"/>
    <col min="7" max="7" width="20.42578125" style="8" customWidth="1"/>
    <col min="8" max="8" width="16.5703125" style="8" customWidth="1"/>
    <col min="9" max="9" width="32.5703125" style="8" bestFit="1" customWidth="1"/>
    <col min="10" max="218" width="9.140625" style="61"/>
    <col min="219" max="16384" width="9.140625" style="8"/>
  </cols>
  <sheetData>
    <row r="1" spans="1:218" ht="15.75" thickBot="1" x14ac:dyDescent="0.3">
      <c r="A1" s="293" t="s">
        <v>343</v>
      </c>
      <c r="B1" s="293"/>
      <c r="C1" s="293"/>
      <c r="D1" s="293"/>
      <c r="E1" s="293"/>
      <c r="F1" s="293"/>
      <c r="G1" s="293"/>
      <c r="H1" s="293"/>
      <c r="I1" s="293"/>
    </row>
    <row r="2" spans="1:218" x14ac:dyDescent="0.25">
      <c r="A2" s="143"/>
      <c r="B2" s="116"/>
      <c r="C2" s="116"/>
      <c r="D2" s="116"/>
      <c r="E2" s="117"/>
      <c r="F2" s="116"/>
      <c r="G2" s="118"/>
      <c r="H2" s="116"/>
      <c r="I2" s="119"/>
    </row>
    <row r="3" spans="1:218" ht="15.75" thickBot="1" x14ac:dyDescent="0.3">
      <c r="A3" s="166" t="s">
        <v>0</v>
      </c>
      <c r="B3" s="167" t="s">
        <v>1</v>
      </c>
      <c r="C3" s="167" t="s">
        <v>2</v>
      </c>
      <c r="D3" s="168" t="s">
        <v>3</v>
      </c>
      <c r="E3" s="169" t="s">
        <v>4</v>
      </c>
      <c r="F3" s="168" t="s">
        <v>5</v>
      </c>
      <c r="G3" s="170" t="s">
        <v>6</v>
      </c>
      <c r="H3" s="168" t="s">
        <v>7</v>
      </c>
      <c r="I3" s="171" t="s">
        <v>8</v>
      </c>
    </row>
    <row r="4" spans="1:218" ht="15" customHeight="1" x14ac:dyDescent="0.25">
      <c r="A4" s="163" t="s">
        <v>344</v>
      </c>
      <c r="B4" s="24"/>
      <c r="C4" s="24"/>
      <c r="D4" s="25">
        <v>43851</v>
      </c>
      <c r="E4" s="12">
        <v>48.75</v>
      </c>
      <c r="F4" s="12" t="s">
        <v>181</v>
      </c>
      <c r="G4" s="24">
        <v>618</v>
      </c>
      <c r="H4" s="24" t="s">
        <v>182</v>
      </c>
      <c r="I4" s="164"/>
    </row>
    <row r="5" spans="1:218" ht="15" customHeight="1" x14ac:dyDescent="0.25">
      <c r="A5" s="145" t="s">
        <v>220</v>
      </c>
      <c r="B5" s="4" t="s">
        <v>221</v>
      </c>
      <c r="C5" s="4">
        <v>285209</v>
      </c>
      <c r="D5" s="6">
        <v>43892</v>
      </c>
      <c r="E5" s="7">
        <v>49.99</v>
      </c>
      <c r="F5" s="4" t="s">
        <v>345</v>
      </c>
      <c r="G5" s="4">
        <v>579</v>
      </c>
      <c r="H5" s="4" t="s">
        <v>38</v>
      </c>
      <c r="I5" s="84"/>
    </row>
    <row r="6" spans="1:218" ht="15" customHeight="1" x14ac:dyDescent="0.25">
      <c r="A6" s="145" t="s">
        <v>346</v>
      </c>
      <c r="B6" s="4" t="s">
        <v>234</v>
      </c>
      <c r="C6" s="4"/>
      <c r="D6" s="6">
        <v>43916</v>
      </c>
      <c r="E6" s="58">
        <v>100</v>
      </c>
      <c r="F6" s="10" t="s">
        <v>347</v>
      </c>
      <c r="G6" s="10" t="s">
        <v>27</v>
      </c>
      <c r="H6" s="4" t="s">
        <v>38</v>
      </c>
      <c r="I6" s="84"/>
    </row>
    <row r="7" spans="1:218" ht="15" customHeight="1" x14ac:dyDescent="0.25">
      <c r="A7" s="145" t="s">
        <v>297</v>
      </c>
      <c r="B7" s="4" t="s">
        <v>310</v>
      </c>
      <c r="C7" s="4">
        <v>4974369</v>
      </c>
      <c r="D7" s="6">
        <v>44012</v>
      </c>
      <c r="E7" s="58">
        <v>1274.9100000000001</v>
      </c>
      <c r="F7" s="10" t="s">
        <v>348</v>
      </c>
      <c r="G7" s="10"/>
      <c r="H7" s="4"/>
      <c r="I7" s="84"/>
    </row>
    <row r="8" spans="1:218" ht="15.75" customHeight="1" thickBot="1" x14ac:dyDescent="0.3">
      <c r="A8" s="159" t="s">
        <v>361</v>
      </c>
      <c r="B8" s="51" t="s">
        <v>356</v>
      </c>
      <c r="C8" s="51">
        <v>1897</v>
      </c>
      <c r="D8" s="52">
        <v>44056</v>
      </c>
      <c r="E8" s="160">
        <v>780</v>
      </c>
      <c r="F8" s="161" t="s">
        <v>322</v>
      </c>
      <c r="G8" s="51">
        <v>598</v>
      </c>
      <c r="H8" s="51" t="s">
        <v>38</v>
      </c>
      <c r="I8" s="162"/>
    </row>
    <row r="9" spans="1:218" s="173" customFormat="1" ht="15" customHeight="1" x14ac:dyDescent="0.25">
      <c r="A9" s="185" t="s">
        <v>31</v>
      </c>
      <c r="B9" s="186" t="s">
        <v>32</v>
      </c>
      <c r="C9" s="186">
        <v>316716</v>
      </c>
      <c r="D9" s="187">
        <v>44070</v>
      </c>
      <c r="E9" s="188">
        <v>22.9</v>
      </c>
      <c r="F9" s="189" t="s">
        <v>33</v>
      </c>
      <c r="G9" s="189" t="s">
        <v>34</v>
      </c>
      <c r="H9" s="186" t="s">
        <v>26</v>
      </c>
      <c r="I9" s="190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</row>
    <row r="10" spans="1:218" s="158" customFormat="1" ht="15" customHeight="1" x14ac:dyDescent="0.25">
      <c r="A10" s="148" t="s">
        <v>31</v>
      </c>
      <c r="B10" s="1" t="s">
        <v>32</v>
      </c>
      <c r="C10" s="1">
        <v>316716</v>
      </c>
      <c r="D10" s="2">
        <v>44070</v>
      </c>
      <c r="E10" s="134">
        <v>22.9</v>
      </c>
      <c r="F10" s="135" t="s">
        <v>33</v>
      </c>
      <c r="G10" s="135" t="s">
        <v>34</v>
      </c>
      <c r="H10" s="1" t="s">
        <v>38</v>
      </c>
      <c r="I10" s="82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</row>
    <row r="11" spans="1:218" s="158" customFormat="1" ht="42.75" customHeight="1" x14ac:dyDescent="0.25">
      <c r="A11" s="148" t="s">
        <v>299</v>
      </c>
      <c r="B11" s="1" t="s">
        <v>299</v>
      </c>
      <c r="C11" s="1"/>
      <c r="D11" s="2">
        <v>44071</v>
      </c>
      <c r="E11" s="134">
        <v>3000</v>
      </c>
      <c r="F11" s="135" t="s">
        <v>312</v>
      </c>
      <c r="G11" s="135" t="s">
        <v>313</v>
      </c>
      <c r="H11" s="1"/>
      <c r="I11" s="191" t="s">
        <v>364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</row>
    <row r="12" spans="1:218" s="158" customFormat="1" ht="15" customHeight="1" x14ac:dyDescent="0.25">
      <c r="A12" s="145" t="s">
        <v>349</v>
      </c>
      <c r="B12" s="10" t="s">
        <v>365</v>
      </c>
      <c r="C12" s="4"/>
      <c r="D12" s="6">
        <v>44074</v>
      </c>
      <c r="E12" s="58">
        <v>485.42</v>
      </c>
      <c r="F12" s="10" t="s">
        <v>365</v>
      </c>
      <c r="G12" s="10" t="s">
        <v>14</v>
      </c>
      <c r="H12" s="4" t="s">
        <v>15</v>
      </c>
      <c r="I12" s="84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</row>
    <row r="13" spans="1:218" s="158" customFormat="1" ht="15" customHeight="1" x14ac:dyDescent="0.25">
      <c r="A13" s="147" t="s">
        <v>17</v>
      </c>
      <c r="B13" s="155" t="s">
        <v>17</v>
      </c>
      <c r="C13" s="1"/>
      <c r="D13" s="6">
        <v>44075</v>
      </c>
      <c r="E13" s="58">
        <v>117.74</v>
      </c>
      <c r="F13" s="10" t="s">
        <v>366</v>
      </c>
      <c r="G13" s="10" t="s">
        <v>19</v>
      </c>
      <c r="H13" s="4" t="s">
        <v>20</v>
      </c>
      <c r="I13" s="84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</row>
    <row r="14" spans="1:218" s="158" customFormat="1" ht="15" customHeight="1" x14ac:dyDescent="0.25">
      <c r="A14" s="192" t="s">
        <v>350</v>
      </c>
      <c r="B14" s="193" t="s">
        <v>363</v>
      </c>
      <c r="C14" s="194"/>
      <c r="D14" s="195">
        <v>44075</v>
      </c>
      <c r="E14" s="196">
        <v>789</v>
      </c>
      <c r="F14" s="193" t="s">
        <v>362</v>
      </c>
      <c r="G14" s="197" t="s">
        <v>27</v>
      </c>
      <c r="H14" s="194" t="s">
        <v>38</v>
      </c>
      <c r="I14" s="198" t="s">
        <v>367</v>
      </c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</row>
    <row r="15" spans="1:218" s="158" customFormat="1" ht="15" customHeight="1" x14ac:dyDescent="0.25">
      <c r="A15" s="147" t="s">
        <v>351</v>
      </c>
      <c r="B15" s="155"/>
      <c r="C15" s="1"/>
      <c r="D15" s="6">
        <v>44076</v>
      </c>
      <c r="E15" s="58">
        <v>11.7</v>
      </c>
      <c r="F15" s="10"/>
      <c r="G15" s="10" t="s">
        <v>173</v>
      </c>
      <c r="H15" s="4" t="s">
        <v>258</v>
      </c>
      <c r="I15" s="84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</row>
    <row r="16" spans="1:218" s="158" customFormat="1" ht="15" customHeight="1" x14ac:dyDescent="0.25">
      <c r="A16" s="147" t="s">
        <v>351</v>
      </c>
      <c r="B16" s="155"/>
      <c r="C16" s="1"/>
      <c r="D16" s="6">
        <v>44076</v>
      </c>
      <c r="E16" s="58">
        <v>69.7</v>
      </c>
      <c r="F16" s="10"/>
      <c r="G16" s="10" t="s">
        <v>173</v>
      </c>
      <c r="H16" s="4" t="s">
        <v>258</v>
      </c>
      <c r="I16" s="84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</row>
    <row r="17" spans="1:218" s="158" customFormat="1" ht="15" customHeight="1" x14ac:dyDescent="0.25">
      <c r="A17" s="148" t="s">
        <v>21</v>
      </c>
      <c r="B17" s="1" t="s">
        <v>21</v>
      </c>
      <c r="C17" s="1"/>
      <c r="D17" s="2">
        <v>44077</v>
      </c>
      <c r="E17" s="134">
        <f>897.2*0.5</f>
        <v>448.6</v>
      </c>
      <c r="F17" s="135" t="s">
        <v>18</v>
      </c>
      <c r="G17" s="10" t="s">
        <v>19</v>
      </c>
      <c r="H17" s="4" t="s">
        <v>25</v>
      </c>
      <c r="I17" s="84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</row>
    <row r="18" spans="1:218" s="158" customFormat="1" ht="15" customHeight="1" x14ac:dyDescent="0.25">
      <c r="A18" s="148" t="s">
        <v>21</v>
      </c>
      <c r="B18" s="1" t="s">
        <v>21</v>
      </c>
      <c r="C18" s="1"/>
      <c r="D18" s="2">
        <v>44077</v>
      </c>
      <c r="E18" s="134">
        <f>897.2*0.355</f>
        <v>318.50599999999997</v>
      </c>
      <c r="F18" s="135" t="s">
        <v>18</v>
      </c>
      <c r="G18" s="10" t="s">
        <v>19</v>
      </c>
      <c r="H18" s="4" t="s">
        <v>15</v>
      </c>
      <c r="I18" s="84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</row>
    <row r="19" spans="1:218" s="158" customFormat="1" ht="15" customHeight="1" x14ac:dyDescent="0.25">
      <c r="A19" s="148" t="s">
        <v>21</v>
      </c>
      <c r="B19" s="1" t="s">
        <v>21</v>
      </c>
      <c r="C19" s="1"/>
      <c r="D19" s="2">
        <v>44077</v>
      </c>
      <c r="E19" s="134">
        <f>897.2*0.145</f>
        <v>130.09399999999999</v>
      </c>
      <c r="F19" s="135" t="s">
        <v>18</v>
      </c>
      <c r="G19" s="10" t="s">
        <v>19</v>
      </c>
      <c r="H19" s="4" t="s">
        <v>20</v>
      </c>
      <c r="I19" s="84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</row>
    <row r="20" spans="1:218" s="158" customFormat="1" ht="15" customHeight="1" x14ac:dyDescent="0.25">
      <c r="A20" s="148" t="s">
        <v>352</v>
      </c>
      <c r="B20" s="1" t="s">
        <v>352</v>
      </c>
      <c r="C20" s="1" t="s">
        <v>355</v>
      </c>
      <c r="D20" s="2">
        <v>44083</v>
      </c>
      <c r="E20" s="134">
        <v>357.97</v>
      </c>
      <c r="F20" s="135" t="s">
        <v>353</v>
      </c>
      <c r="G20" s="135"/>
      <c r="H20" s="1"/>
      <c r="I20" s="82" t="s">
        <v>367</v>
      </c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</row>
    <row r="21" spans="1:218" s="158" customFormat="1" ht="15" customHeight="1" x14ac:dyDescent="0.25">
      <c r="A21" s="148" t="s">
        <v>368</v>
      </c>
      <c r="B21" s="1" t="s">
        <v>341</v>
      </c>
      <c r="C21" s="1"/>
      <c r="D21" s="2">
        <v>44080</v>
      </c>
      <c r="E21" s="134">
        <v>800</v>
      </c>
      <c r="F21" s="135" t="s">
        <v>312</v>
      </c>
      <c r="G21" s="10" t="s">
        <v>313</v>
      </c>
      <c r="H21" s="4" t="s">
        <v>369</v>
      </c>
      <c r="I21" s="84" t="s">
        <v>369</v>
      </c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</row>
    <row r="22" spans="1:218" s="158" customFormat="1" ht="15" customHeight="1" x14ac:dyDescent="0.25">
      <c r="A22" s="148" t="s">
        <v>368</v>
      </c>
      <c r="B22" s="1" t="s">
        <v>354</v>
      </c>
      <c r="C22" s="1"/>
      <c r="D22" s="2">
        <v>44082</v>
      </c>
      <c r="E22" s="134">
        <v>6.99</v>
      </c>
      <c r="F22" s="135"/>
      <c r="G22" s="10" t="s">
        <v>19</v>
      </c>
      <c r="H22" s="4"/>
      <c r="I22" s="84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</row>
    <row r="23" spans="1:218" s="158" customFormat="1" ht="15" customHeight="1" x14ac:dyDescent="0.25">
      <c r="A23" s="147" t="s">
        <v>351</v>
      </c>
      <c r="B23" s="155" t="s">
        <v>351</v>
      </c>
      <c r="C23" s="1"/>
      <c r="D23" s="6">
        <v>44085</v>
      </c>
      <c r="E23" s="58">
        <v>69.7</v>
      </c>
      <c r="F23" s="10"/>
      <c r="G23" s="10" t="s">
        <v>173</v>
      </c>
      <c r="H23" s="4" t="s">
        <v>258</v>
      </c>
      <c r="I23" s="84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</row>
    <row r="24" spans="1:218" s="158" customFormat="1" x14ac:dyDescent="0.25">
      <c r="A24" s="148" t="s">
        <v>256</v>
      </c>
      <c r="B24" s="1" t="s">
        <v>256</v>
      </c>
      <c r="C24" s="1"/>
      <c r="D24" s="2">
        <v>44085</v>
      </c>
      <c r="E24" s="134">
        <v>139.25</v>
      </c>
      <c r="F24" s="10"/>
      <c r="G24" s="10"/>
      <c r="H24" s="4" t="s">
        <v>205</v>
      </c>
      <c r="I24" s="84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</row>
    <row r="25" spans="1:218" s="158" customFormat="1" ht="15" customHeight="1" x14ac:dyDescent="0.25">
      <c r="A25" s="145" t="s">
        <v>299</v>
      </c>
      <c r="B25" s="4" t="s">
        <v>299</v>
      </c>
      <c r="C25" s="1"/>
      <c r="D25" s="2">
        <v>44087</v>
      </c>
      <c r="E25" s="58">
        <v>2515.73</v>
      </c>
      <c r="F25" s="10"/>
      <c r="G25" s="10" t="s">
        <v>313</v>
      </c>
      <c r="H25" s="4" t="s">
        <v>369</v>
      </c>
      <c r="I25" s="84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</row>
    <row r="26" spans="1:218" s="158" customFormat="1" x14ac:dyDescent="0.25">
      <c r="A26" s="148" t="s">
        <v>256</v>
      </c>
      <c r="B26" s="1" t="s">
        <v>256</v>
      </c>
      <c r="C26" s="1"/>
      <c r="D26" s="6">
        <v>44089</v>
      </c>
      <c r="E26" s="58">
        <v>138.75</v>
      </c>
      <c r="F26" s="10"/>
      <c r="G26" s="10"/>
      <c r="H26" s="4" t="s">
        <v>369</v>
      </c>
      <c r="I26" s="84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</row>
    <row r="27" spans="1:218" s="158" customFormat="1" ht="15" customHeight="1" x14ac:dyDescent="0.25">
      <c r="A27" s="157" t="s">
        <v>286</v>
      </c>
      <c r="B27" s="1" t="s">
        <v>370</v>
      </c>
      <c r="C27" s="1"/>
      <c r="D27" s="2">
        <v>44089</v>
      </c>
      <c r="E27" s="134">
        <v>79.900000000000006</v>
      </c>
      <c r="F27" s="10" t="s">
        <v>370</v>
      </c>
      <c r="G27" s="4" t="s">
        <v>173</v>
      </c>
      <c r="H27" s="4" t="s">
        <v>291</v>
      </c>
      <c r="I27" s="84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</row>
    <row r="28" spans="1:218" s="158" customFormat="1" x14ac:dyDescent="0.25">
      <c r="A28" s="148" t="s">
        <v>256</v>
      </c>
      <c r="B28" s="1" t="s">
        <v>256</v>
      </c>
      <c r="C28" s="1"/>
      <c r="D28" s="6">
        <v>44089</v>
      </c>
      <c r="E28" s="58">
        <v>138.75</v>
      </c>
      <c r="F28" s="10"/>
      <c r="G28" s="10"/>
      <c r="H28" s="4" t="s">
        <v>258</v>
      </c>
      <c r="I28" s="84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</row>
    <row r="29" spans="1:218" s="158" customFormat="1" ht="15" customHeight="1" x14ac:dyDescent="0.25">
      <c r="A29" s="148" t="s">
        <v>300</v>
      </c>
      <c r="B29" s="1" t="s">
        <v>300</v>
      </c>
      <c r="C29" s="1"/>
      <c r="D29" s="6">
        <v>44089</v>
      </c>
      <c r="E29" s="58">
        <v>83.19</v>
      </c>
      <c r="F29" s="10"/>
      <c r="G29" s="10"/>
      <c r="H29" s="4" t="s">
        <v>205</v>
      </c>
      <c r="I29" s="84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</row>
    <row r="30" spans="1:218" s="158" customFormat="1" ht="15" customHeight="1" x14ac:dyDescent="0.25">
      <c r="A30" s="148" t="s">
        <v>301</v>
      </c>
      <c r="B30" s="1"/>
      <c r="C30" s="1"/>
      <c r="D30" s="6">
        <v>44089</v>
      </c>
      <c r="E30" s="134">
        <v>399</v>
      </c>
      <c r="F30" s="10"/>
      <c r="G30" s="10" t="s">
        <v>19</v>
      </c>
      <c r="H30" s="4" t="s">
        <v>369</v>
      </c>
      <c r="I30" s="84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</row>
    <row r="31" spans="1:218" s="158" customFormat="1" ht="15" customHeight="1" x14ac:dyDescent="0.25">
      <c r="A31" s="145" t="s">
        <v>323</v>
      </c>
      <c r="B31" s="4" t="s">
        <v>356</v>
      </c>
      <c r="C31" s="1">
        <v>1935</v>
      </c>
      <c r="D31" s="6">
        <v>44091</v>
      </c>
      <c r="E31" s="134">
        <v>240</v>
      </c>
      <c r="F31" s="10" t="s">
        <v>357</v>
      </c>
      <c r="G31" s="10" t="s">
        <v>200</v>
      </c>
      <c r="H31" s="4" t="s">
        <v>38</v>
      </c>
      <c r="I31" s="84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</row>
    <row r="32" spans="1:218" s="158" customFormat="1" ht="15" customHeight="1" x14ac:dyDescent="0.25">
      <c r="A32" s="147" t="s">
        <v>351</v>
      </c>
      <c r="B32" s="155" t="s">
        <v>351</v>
      </c>
      <c r="C32" s="1"/>
      <c r="D32" s="6">
        <v>44091</v>
      </c>
      <c r="E32" s="134">
        <v>16</v>
      </c>
      <c r="F32" s="156" t="s">
        <v>358</v>
      </c>
      <c r="G32" s="10" t="s">
        <v>173</v>
      </c>
      <c r="H32" s="4" t="s">
        <v>258</v>
      </c>
      <c r="I32" s="84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</row>
    <row r="33" spans="1:218" s="158" customFormat="1" ht="15" customHeight="1" x14ac:dyDescent="0.25">
      <c r="A33" s="147" t="s">
        <v>351</v>
      </c>
      <c r="B33" s="155" t="s">
        <v>351</v>
      </c>
      <c r="C33" s="1"/>
      <c r="D33" s="6">
        <v>44091</v>
      </c>
      <c r="E33" s="134">
        <v>16</v>
      </c>
      <c r="F33" s="10"/>
      <c r="G33" s="10" t="s">
        <v>173</v>
      </c>
      <c r="H33" s="4" t="s">
        <v>258</v>
      </c>
      <c r="I33" s="84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</row>
    <row r="34" spans="1:218" s="158" customFormat="1" ht="15" customHeight="1" x14ac:dyDescent="0.25">
      <c r="A34" s="145" t="s">
        <v>31</v>
      </c>
      <c r="B34" s="4" t="s">
        <v>32</v>
      </c>
      <c r="C34" s="4">
        <v>347800</v>
      </c>
      <c r="D34" s="6">
        <v>44037</v>
      </c>
      <c r="E34" s="58">
        <v>28.4</v>
      </c>
      <c r="F34" s="10"/>
      <c r="G34" s="1" t="s">
        <v>34</v>
      </c>
      <c r="H34" s="1" t="s">
        <v>26</v>
      </c>
      <c r="I34" s="84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</row>
    <row r="35" spans="1:218" s="183" customFormat="1" ht="15.75" customHeight="1" thickBot="1" x14ac:dyDescent="0.3">
      <c r="A35" s="177" t="s">
        <v>78</v>
      </c>
      <c r="B35" s="178" t="s">
        <v>359</v>
      </c>
      <c r="C35" s="178"/>
      <c r="D35" s="179">
        <v>43769</v>
      </c>
      <c r="E35" s="180">
        <v>311.14999999999998</v>
      </c>
      <c r="F35" s="181" t="s">
        <v>360</v>
      </c>
      <c r="G35" s="182"/>
      <c r="H35" s="172"/>
      <c r="I35" s="184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</row>
    <row r="36" spans="1:218" x14ac:dyDescent="0.25">
      <c r="A36" s="174"/>
      <c r="B36" s="175"/>
      <c r="C36" s="175"/>
      <c r="D36" s="175"/>
      <c r="E36" s="175"/>
      <c r="F36" s="175"/>
      <c r="G36" s="175"/>
      <c r="H36" s="175"/>
      <c r="I36" s="176"/>
    </row>
    <row r="37" spans="1:218" x14ac:dyDescent="0.25">
      <c r="A37" s="149"/>
      <c r="B37" s="11"/>
      <c r="C37" s="11"/>
      <c r="D37" s="13"/>
      <c r="E37" s="58"/>
      <c r="F37" s="14"/>
      <c r="G37" s="10"/>
      <c r="H37" s="4"/>
      <c r="I37" s="84"/>
    </row>
    <row r="38" spans="1:218" x14ac:dyDescent="0.25">
      <c r="A38" s="149" t="s">
        <v>44</v>
      </c>
      <c r="B38" s="149" t="s">
        <v>44</v>
      </c>
      <c r="C38" s="11"/>
      <c r="D38" s="11"/>
      <c r="E38" s="199">
        <v>2.04</v>
      </c>
      <c r="F38" s="58"/>
      <c r="G38" s="10"/>
      <c r="H38" s="4"/>
      <c r="I38" s="84"/>
    </row>
    <row r="39" spans="1:218" x14ac:dyDescent="0.25">
      <c r="A39" s="151" t="s">
        <v>45</v>
      </c>
      <c r="B39" s="151" t="s">
        <v>45</v>
      </c>
      <c r="C39" s="124"/>
      <c r="D39" s="124"/>
      <c r="E39" s="124">
        <v>89.13</v>
      </c>
      <c r="F39" s="58"/>
      <c r="G39" s="124"/>
      <c r="H39" s="124"/>
      <c r="I39" s="125"/>
    </row>
    <row r="40" spans="1:218" x14ac:dyDescent="0.25">
      <c r="A40" s="151"/>
      <c r="B40" s="124"/>
      <c r="C40" s="124"/>
      <c r="D40" s="124"/>
      <c r="E40" s="165"/>
      <c r="F40" s="124"/>
      <c r="G40" s="124"/>
      <c r="H40" s="124"/>
      <c r="I40" s="125"/>
    </row>
    <row r="41" spans="1:218" x14ac:dyDescent="0.25">
      <c r="A41" s="151"/>
      <c r="B41" s="124"/>
      <c r="C41" s="124"/>
      <c r="D41" s="124"/>
      <c r="E41" s="165"/>
      <c r="F41" s="124"/>
      <c r="G41" s="124"/>
      <c r="H41" s="124"/>
      <c r="I41" s="125"/>
    </row>
    <row r="42" spans="1:218" x14ac:dyDescent="0.25">
      <c r="A42" s="151"/>
      <c r="B42" s="124"/>
      <c r="C42" s="124"/>
      <c r="D42" s="124"/>
      <c r="E42" s="165"/>
      <c r="F42" s="124"/>
      <c r="G42" s="124"/>
      <c r="H42" s="124"/>
      <c r="I42" s="125"/>
    </row>
    <row r="43" spans="1:218" ht="15.75" thickBot="1" x14ac:dyDescent="0.3">
      <c r="A43" s="153"/>
      <c r="B43" s="139"/>
      <c r="C43" s="139"/>
      <c r="D43" s="140" t="s">
        <v>342</v>
      </c>
      <c r="E43" s="141">
        <f>SUM(E4:E39)</f>
        <v>13102.16</v>
      </c>
      <c r="F43" s="139"/>
      <c r="G43" s="139"/>
      <c r="H43" s="139"/>
      <c r="I43" s="142"/>
    </row>
  </sheetData>
  <autoFilter ref="A3:I35"/>
  <mergeCells count="1">
    <mergeCell ref="A1:I1"/>
  </mergeCells>
  <hyperlinks>
    <hyperlink ref="A27" r:id="rId1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44"/>
  <sheetViews>
    <sheetView showGridLines="0" zoomScaleNormal="100" workbookViewId="0">
      <pane ySplit="3" topLeftCell="A4" activePane="bottomLeft" state="frozen"/>
      <selection pane="bottomLeft" sqref="A1:I1"/>
    </sheetView>
  </sheetViews>
  <sheetFormatPr defaultColWidth="9.140625" defaultRowHeight="15" x14ac:dyDescent="0.25"/>
  <cols>
    <col min="1" max="1" width="41.140625" style="150" bestFit="1" customWidth="1"/>
    <col min="2" max="2" width="41.140625" style="8" hidden="1" customWidth="1"/>
    <col min="3" max="3" width="29" style="8" hidden="1" customWidth="1"/>
    <col min="4" max="4" width="12.140625" style="8" customWidth="1"/>
    <col min="5" max="5" width="18.28515625" style="204" bestFit="1" customWidth="1"/>
    <col min="6" max="6" width="35.28515625" style="8" bestFit="1" customWidth="1"/>
    <col min="7" max="7" width="20.42578125" style="8" customWidth="1"/>
    <col min="8" max="8" width="16.5703125" style="8" customWidth="1"/>
    <col min="9" max="9" width="32.5703125" style="8" bestFit="1" customWidth="1"/>
    <col min="10" max="218" width="9.140625" style="61"/>
    <col min="219" max="16384" width="9.140625" style="8"/>
  </cols>
  <sheetData>
    <row r="1" spans="1:218" x14ac:dyDescent="0.25">
      <c r="A1" s="295" t="s">
        <v>371</v>
      </c>
      <c r="B1" s="296"/>
      <c r="C1" s="296"/>
      <c r="D1" s="296"/>
      <c r="E1" s="296"/>
      <c r="F1" s="296"/>
      <c r="G1" s="296"/>
      <c r="H1" s="296"/>
      <c r="I1" s="297"/>
    </row>
    <row r="2" spans="1:218" x14ac:dyDescent="0.25">
      <c r="A2" s="149"/>
      <c r="B2" s="11"/>
      <c r="C2" s="11"/>
      <c r="D2" s="11"/>
      <c r="E2" s="207"/>
      <c r="F2" s="11"/>
      <c r="G2" s="208"/>
      <c r="H2" s="11"/>
      <c r="I2" s="86"/>
    </row>
    <row r="3" spans="1:218" x14ac:dyDescent="0.25">
      <c r="A3" s="144" t="s">
        <v>0</v>
      </c>
      <c r="B3" s="120" t="s">
        <v>1</v>
      </c>
      <c r="C3" s="120" t="s">
        <v>2</v>
      </c>
      <c r="D3" s="49" t="s">
        <v>3</v>
      </c>
      <c r="E3" s="209" t="s">
        <v>4</v>
      </c>
      <c r="F3" s="49" t="s">
        <v>5</v>
      </c>
      <c r="G3" s="122" t="s">
        <v>6</v>
      </c>
      <c r="H3" s="49" t="s">
        <v>7</v>
      </c>
      <c r="I3" s="123" t="s">
        <v>8</v>
      </c>
    </row>
    <row r="4" spans="1:218" ht="15" customHeight="1" x14ac:dyDescent="0.25">
      <c r="A4" s="224" t="s">
        <v>30</v>
      </c>
      <c r="B4" s="225"/>
      <c r="C4" s="225"/>
      <c r="D4" s="226">
        <v>43889</v>
      </c>
      <c r="E4" s="227">
        <v>-200</v>
      </c>
      <c r="F4" s="228" t="s">
        <v>393</v>
      </c>
      <c r="G4" s="225"/>
      <c r="H4" s="225"/>
      <c r="I4" s="229"/>
    </row>
    <row r="5" spans="1:218" ht="15" customHeight="1" x14ac:dyDescent="0.25">
      <c r="A5" s="145" t="s">
        <v>220</v>
      </c>
      <c r="B5" s="4" t="s">
        <v>221</v>
      </c>
      <c r="C5" s="4">
        <v>285209</v>
      </c>
      <c r="D5" s="6">
        <v>43892</v>
      </c>
      <c r="E5" s="236">
        <v>49.99</v>
      </c>
      <c r="F5" s="4" t="s">
        <v>372</v>
      </c>
      <c r="G5" s="4">
        <v>579</v>
      </c>
      <c r="H5" s="4" t="s">
        <v>38</v>
      </c>
      <c r="I5" s="84"/>
    </row>
    <row r="6" spans="1:218" ht="15" customHeight="1" x14ac:dyDescent="0.25">
      <c r="A6" s="145" t="s">
        <v>373</v>
      </c>
      <c r="B6" s="4" t="s">
        <v>234</v>
      </c>
      <c r="C6" s="4"/>
      <c r="D6" s="6">
        <v>43916</v>
      </c>
      <c r="E6" s="200">
        <v>100</v>
      </c>
      <c r="F6" s="10" t="s">
        <v>118</v>
      </c>
      <c r="G6" s="10" t="s">
        <v>27</v>
      </c>
      <c r="H6" s="4" t="s">
        <v>38</v>
      </c>
      <c r="I6" s="84"/>
    </row>
    <row r="7" spans="1:218" ht="15" customHeight="1" x14ac:dyDescent="0.25">
      <c r="A7" s="145" t="s">
        <v>297</v>
      </c>
      <c r="B7" s="4" t="s">
        <v>310</v>
      </c>
      <c r="C7" s="4">
        <v>4974369</v>
      </c>
      <c r="D7" s="6">
        <v>44012</v>
      </c>
      <c r="E7" s="200">
        <v>1274.9100000000001</v>
      </c>
      <c r="F7" s="10" t="s">
        <v>374</v>
      </c>
      <c r="G7" s="10"/>
      <c r="H7" s="4"/>
      <c r="I7" s="84"/>
    </row>
    <row r="8" spans="1:218" ht="15.75" customHeight="1" x14ac:dyDescent="0.25">
      <c r="A8" s="148" t="s">
        <v>352</v>
      </c>
      <c r="B8" s="1" t="s">
        <v>352</v>
      </c>
      <c r="C8" s="1" t="s">
        <v>355</v>
      </c>
      <c r="D8" s="2">
        <v>44078</v>
      </c>
      <c r="E8" s="200">
        <v>357.91</v>
      </c>
      <c r="F8" s="135" t="s">
        <v>375</v>
      </c>
      <c r="G8" s="135"/>
      <c r="H8" s="1"/>
      <c r="I8" s="82"/>
    </row>
    <row r="9" spans="1:218" ht="15.75" customHeight="1" x14ac:dyDescent="0.25">
      <c r="A9" s="145" t="s">
        <v>382</v>
      </c>
      <c r="B9" s="4" t="s">
        <v>356</v>
      </c>
      <c r="C9" s="1">
        <v>1935</v>
      </c>
      <c r="D9" s="6">
        <v>44091</v>
      </c>
      <c r="E9" s="200">
        <v>240</v>
      </c>
      <c r="F9" s="10" t="s">
        <v>357</v>
      </c>
      <c r="G9" s="10" t="s">
        <v>200</v>
      </c>
      <c r="H9" s="4" t="s">
        <v>38</v>
      </c>
      <c r="I9" s="82"/>
    </row>
    <row r="10" spans="1:218" ht="15.75" customHeight="1" x14ac:dyDescent="0.25">
      <c r="A10" s="147" t="s">
        <v>388</v>
      </c>
      <c r="B10" s="155" t="s">
        <v>388</v>
      </c>
      <c r="C10" s="1"/>
      <c r="D10" s="6">
        <v>44099</v>
      </c>
      <c r="E10" s="200">
        <v>16</v>
      </c>
      <c r="F10" s="10" t="s">
        <v>33</v>
      </c>
      <c r="G10" s="10" t="s">
        <v>173</v>
      </c>
      <c r="H10" s="1" t="s">
        <v>258</v>
      </c>
      <c r="I10" s="82"/>
    </row>
    <row r="11" spans="1:218" ht="15.75" customHeight="1" x14ac:dyDescent="0.25">
      <c r="A11" s="145" t="s">
        <v>31</v>
      </c>
      <c r="B11" s="4" t="s">
        <v>32</v>
      </c>
      <c r="C11" s="4">
        <v>353767</v>
      </c>
      <c r="D11" s="6">
        <v>44099</v>
      </c>
      <c r="E11" s="200">
        <v>28.4</v>
      </c>
      <c r="F11" s="10" t="s">
        <v>33</v>
      </c>
      <c r="G11" s="10" t="s">
        <v>34</v>
      </c>
      <c r="H11" s="4" t="s">
        <v>332</v>
      </c>
      <c r="I11" s="82"/>
    </row>
    <row r="12" spans="1:218" ht="15.75" customHeight="1" x14ac:dyDescent="0.25">
      <c r="A12" s="145" t="s">
        <v>376</v>
      </c>
      <c r="B12" s="4" t="s">
        <v>376</v>
      </c>
      <c r="C12" s="4"/>
      <c r="D12" s="6">
        <v>44099</v>
      </c>
      <c r="E12" s="200">
        <v>2250.2399999999998</v>
      </c>
      <c r="F12" s="10" t="s">
        <v>18</v>
      </c>
      <c r="G12" s="10" t="s">
        <v>19</v>
      </c>
      <c r="H12" s="4" t="s">
        <v>258</v>
      </c>
      <c r="I12" s="84"/>
    </row>
    <row r="13" spans="1:218" ht="15.75" customHeight="1" x14ac:dyDescent="0.25">
      <c r="A13" s="145" t="s">
        <v>378</v>
      </c>
      <c r="B13" s="4" t="s">
        <v>379</v>
      </c>
      <c r="C13" s="4"/>
      <c r="D13" s="6">
        <v>44101</v>
      </c>
      <c r="E13" s="200">
        <v>49.9</v>
      </c>
      <c r="F13" s="10" t="s">
        <v>380</v>
      </c>
      <c r="G13" s="10" t="s">
        <v>200</v>
      </c>
      <c r="H13" s="4" t="s">
        <v>38</v>
      </c>
      <c r="I13" s="84"/>
    </row>
    <row r="14" spans="1:218" ht="15.75" customHeight="1" x14ac:dyDescent="0.25">
      <c r="A14" s="145" t="s">
        <v>381</v>
      </c>
      <c r="B14" s="4" t="s">
        <v>365</v>
      </c>
      <c r="C14" s="4">
        <v>125739</v>
      </c>
      <c r="D14" s="6">
        <v>44104</v>
      </c>
      <c r="E14" s="200">
        <v>485.42</v>
      </c>
      <c r="F14" s="10" t="s">
        <v>365</v>
      </c>
      <c r="G14" s="10" t="s">
        <v>14</v>
      </c>
      <c r="H14" s="4" t="s">
        <v>15</v>
      </c>
      <c r="I14" s="84"/>
    </row>
    <row r="15" spans="1:218" ht="15.75" customHeight="1" thickBot="1" x14ac:dyDescent="0.3">
      <c r="A15" s="145" t="s">
        <v>17</v>
      </c>
      <c r="B15" s="4" t="s">
        <v>17</v>
      </c>
      <c r="C15" s="4"/>
      <c r="D15" s="6">
        <v>44105</v>
      </c>
      <c r="E15" s="200">
        <v>117.74</v>
      </c>
      <c r="F15" s="10" t="s">
        <v>366</v>
      </c>
      <c r="G15" s="10" t="s">
        <v>19</v>
      </c>
      <c r="H15" s="4" t="s">
        <v>20</v>
      </c>
      <c r="I15" s="84"/>
    </row>
    <row r="16" spans="1:218" s="173" customFormat="1" ht="15" customHeight="1" x14ac:dyDescent="0.25">
      <c r="A16" s="145" t="s">
        <v>31</v>
      </c>
      <c r="B16" s="4" t="s">
        <v>32</v>
      </c>
      <c r="C16" s="4"/>
      <c r="D16" s="6">
        <v>44101</v>
      </c>
      <c r="E16" s="200">
        <v>22.9</v>
      </c>
      <c r="F16" s="10" t="s">
        <v>33</v>
      </c>
      <c r="G16" s="10" t="s">
        <v>34</v>
      </c>
      <c r="H16" s="4" t="s">
        <v>26</v>
      </c>
      <c r="I16" s="84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</row>
    <row r="17" spans="1:218" s="158" customFormat="1" ht="15" customHeight="1" x14ac:dyDescent="0.25">
      <c r="A17" s="145" t="s">
        <v>31</v>
      </c>
      <c r="B17" s="4" t="s">
        <v>32</v>
      </c>
      <c r="C17" s="4"/>
      <c r="D17" s="6">
        <v>44101</v>
      </c>
      <c r="E17" s="200">
        <v>22.9</v>
      </c>
      <c r="F17" s="10" t="s">
        <v>33</v>
      </c>
      <c r="G17" s="10" t="s">
        <v>34</v>
      </c>
      <c r="H17" s="4" t="s">
        <v>38</v>
      </c>
      <c r="I17" s="84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</row>
    <row r="18" spans="1:218" s="158" customFormat="1" ht="42.75" customHeight="1" x14ac:dyDescent="0.25">
      <c r="A18" s="145" t="s">
        <v>21</v>
      </c>
      <c r="B18" s="4" t="s">
        <v>21</v>
      </c>
      <c r="C18" s="4">
        <v>567555629</v>
      </c>
      <c r="D18" s="6">
        <v>44107</v>
      </c>
      <c r="E18" s="200">
        <f>930.04*0.5</f>
        <v>465.02</v>
      </c>
      <c r="F18" s="10" t="s">
        <v>18</v>
      </c>
      <c r="G18" s="10" t="s">
        <v>19</v>
      </c>
      <c r="H18" s="4" t="s">
        <v>25</v>
      </c>
      <c r="I18" s="132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</row>
    <row r="19" spans="1:218" s="158" customFormat="1" ht="15" customHeight="1" x14ac:dyDescent="0.25">
      <c r="A19" s="145" t="s">
        <v>21</v>
      </c>
      <c r="B19" s="10" t="s">
        <v>21</v>
      </c>
      <c r="C19" s="4">
        <v>567555629</v>
      </c>
      <c r="D19" s="6">
        <v>44107</v>
      </c>
      <c r="E19" s="200">
        <f>930.04*0.355</f>
        <v>330.16419999999999</v>
      </c>
      <c r="F19" s="10" t="s">
        <v>18</v>
      </c>
      <c r="G19" s="10" t="s">
        <v>19</v>
      </c>
      <c r="H19" s="4" t="s">
        <v>15</v>
      </c>
      <c r="I19" s="84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</row>
    <row r="20" spans="1:218" s="223" customFormat="1" ht="15" customHeight="1" x14ac:dyDescent="0.25">
      <c r="A20" s="147" t="s">
        <v>21</v>
      </c>
      <c r="B20" s="155" t="s">
        <v>21</v>
      </c>
      <c r="C20" s="1">
        <v>567555629</v>
      </c>
      <c r="D20" s="2">
        <v>44107</v>
      </c>
      <c r="E20" s="200">
        <f>930.04*0.145</f>
        <v>134.85579999999999</v>
      </c>
      <c r="F20" s="135" t="s">
        <v>18</v>
      </c>
      <c r="G20" s="135" t="s">
        <v>19</v>
      </c>
      <c r="H20" s="1" t="s">
        <v>20</v>
      </c>
      <c r="I20" s="8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  <c r="DB20" s="222"/>
      <c r="DC20" s="222"/>
      <c r="DD20" s="222"/>
      <c r="DE20" s="222"/>
      <c r="DF20" s="222"/>
      <c r="DG20" s="222"/>
      <c r="DH20" s="222"/>
      <c r="DI20" s="222"/>
      <c r="DJ20" s="222"/>
      <c r="DK20" s="222"/>
      <c r="DL20" s="222"/>
      <c r="DM20" s="222"/>
      <c r="DN20" s="222"/>
      <c r="DO20" s="222"/>
      <c r="DP20" s="222"/>
      <c r="DQ20" s="222"/>
      <c r="DR20" s="222"/>
      <c r="DS20" s="222"/>
      <c r="DT20" s="222"/>
      <c r="DU20" s="222"/>
      <c r="DV20" s="222"/>
      <c r="DW20" s="222"/>
      <c r="DX20" s="222"/>
      <c r="DY20" s="222"/>
      <c r="DZ20" s="222"/>
      <c r="EA20" s="222"/>
      <c r="EB20" s="222"/>
      <c r="EC20" s="222"/>
      <c r="ED20" s="222"/>
      <c r="EE20" s="222"/>
      <c r="EF20" s="222"/>
      <c r="EG20" s="222"/>
      <c r="EH20" s="222"/>
      <c r="EI20" s="222"/>
      <c r="EJ20" s="222"/>
      <c r="EK20" s="222"/>
      <c r="EL20" s="222"/>
      <c r="EM20" s="222"/>
      <c r="EN20" s="222"/>
      <c r="EO20" s="222"/>
      <c r="EP20" s="222"/>
      <c r="EQ20" s="222"/>
      <c r="ER20" s="222"/>
      <c r="ES20" s="222"/>
      <c r="ET20" s="222"/>
      <c r="EU20" s="222"/>
      <c r="EV20" s="222"/>
      <c r="EW20" s="222"/>
      <c r="EX20" s="222"/>
      <c r="EY20" s="222"/>
      <c r="EZ20" s="222"/>
      <c r="FA20" s="222"/>
      <c r="FB20" s="222"/>
      <c r="FC20" s="222"/>
      <c r="FD20" s="222"/>
      <c r="FE20" s="222"/>
      <c r="FF20" s="222"/>
      <c r="FG20" s="222"/>
      <c r="FH20" s="222"/>
      <c r="FI20" s="222"/>
      <c r="FJ20" s="222"/>
      <c r="FK20" s="222"/>
      <c r="FL20" s="222"/>
      <c r="FM20" s="222"/>
      <c r="FN20" s="222"/>
      <c r="FO20" s="222"/>
      <c r="FP20" s="222"/>
      <c r="FQ20" s="222"/>
      <c r="FR20" s="222"/>
      <c r="FS20" s="222"/>
      <c r="FT20" s="222"/>
      <c r="FU20" s="222"/>
      <c r="FV20" s="222"/>
      <c r="FW20" s="222"/>
      <c r="FX20" s="222"/>
      <c r="FY20" s="222"/>
      <c r="FZ20" s="222"/>
      <c r="GA20" s="222"/>
      <c r="GB20" s="222"/>
      <c r="GC20" s="222"/>
      <c r="GD20" s="222"/>
      <c r="GE20" s="222"/>
      <c r="GF20" s="222"/>
      <c r="GG20" s="222"/>
      <c r="GH20" s="222"/>
      <c r="GI20" s="222"/>
      <c r="GJ20" s="222"/>
      <c r="GK20" s="222"/>
      <c r="GL20" s="222"/>
      <c r="GM20" s="222"/>
      <c r="GN20" s="222"/>
      <c r="GO20" s="222"/>
      <c r="GP20" s="222"/>
      <c r="GQ20" s="222"/>
      <c r="GR20" s="222"/>
      <c r="GS20" s="222"/>
      <c r="GT20" s="222"/>
      <c r="GU20" s="222"/>
      <c r="GV20" s="222"/>
      <c r="GW20" s="222"/>
      <c r="GX20" s="222"/>
      <c r="GY20" s="222"/>
      <c r="GZ20" s="222"/>
      <c r="HA20" s="222"/>
      <c r="HB20" s="222"/>
      <c r="HC20" s="222"/>
      <c r="HD20" s="222"/>
      <c r="HE20" s="222"/>
      <c r="HF20" s="222"/>
      <c r="HG20" s="222"/>
      <c r="HH20" s="222"/>
      <c r="HI20" s="222"/>
      <c r="HJ20" s="222"/>
    </row>
    <row r="21" spans="1:218" s="223" customFormat="1" ht="15" customHeight="1" x14ac:dyDescent="0.25">
      <c r="A21" s="147" t="s">
        <v>388</v>
      </c>
      <c r="B21" s="155" t="s">
        <v>388</v>
      </c>
      <c r="C21" s="1"/>
      <c r="D21" s="2">
        <v>44110</v>
      </c>
      <c r="E21" s="200">
        <v>11.7</v>
      </c>
      <c r="F21" s="135" t="s">
        <v>33</v>
      </c>
      <c r="G21" s="135" t="s">
        <v>173</v>
      </c>
      <c r="H21" s="1" t="s">
        <v>391</v>
      </c>
      <c r="I21" s="8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2"/>
      <c r="CW21" s="222"/>
      <c r="CX21" s="222"/>
      <c r="CY21" s="222"/>
      <c r="CZ21" s="222"/>
      <c r="DA21" s="222"/>
      <c r="DB21" s="222"/>
      <c r="DC21" s="222"/>
      <c r="DD21" s="222"/>
      <c r="DE21" s="222"/>
      <c r="DF21" s="222"/>
      <c r="DG21" s="222"/>
      <c r="DH21" s="222"/>
      <c r="DI21" s="222"/>
      <c r="DJ21" s="222"/>
      <c r="DK21" s="222"/>
      <c r="DL21" s="222"/>
      <c r="DM21" s="222"/>
      <c r="DN21" s="222"/>
      <c r="DO21" s="222"/>
      <c r="DP21" s="222"/>
      <c r="DQ21" s="222"/>
      <c r="DR21" s="222"/>
      <c r="DS21" s="222"/>
      <c r="DT21" s="222"/>
      <c r="DU21" s="222"/>
      <c r="DV21" s="222"/>
      <c r="DW21" s="222"/>
      <c r="DX21" s="222"/>
      <c r="DY21" s="222"/>
      <c r="DZ21" s="222"/>
      <c r="EA21" s="222"/>
      <c r="EB21" s="222"/>
      <c r="EC21" s="222"/>
      <c r="ED21" s="222"/>
      <c r="EE21" s="222"/>
      <c r="EF21" s="222"/>
      <c r="EG21" s="222"/>
      <c r="EH21" s="222"/>
      <c r="EI21" s="222"/>
      <c r="EJ21" s="222"/>
      <c r="EK21" s="222"/>
      <c r="EL21" s="222"/>
      <c r="EM21" s="222"/>
      <c r="EN21" s="222"/>
      <c r="EO21" s="222"/>
      <c r="EP21" s="222"/>
      <c r="EQ21" s="222"/>
      <c r="ER21" s="222"/>
      <c r="ES21" s="222"/>
      <c r="ET21" s="222"/>
      <c r="EU21" s="222"/>
      <c r="EV21" s="222"/>
      <c r="EW21" s="222"/>
      <c r="EX21" s="222"/>
      <c r="EY21" s="222"/>
      <c r="EZ21" s="222"/>
      <c r="FA21" s="222"/>
      <c r="FB21" s="222"/>
      <c r="FC21" s="222"/>
      <c r="FD21" s="222"/>
      <c r="FE21" s="222"/>
      <c r="FF21" s="222"/>
      <c r="FG21" s="222"/>
      <c r="FH21" s="222"/>
      <c r="FI21" s="222"/>
      <c r="FJ21" s="222"/>
      <c r="FK21" s="222"/>
      <c r="FL21" s="222"/>
      <c r="FM21" s="222"/>
      <c r="FN21" s="222"/>
      <c r="FO21" s="222"/>
      <c r="FP21" s="222"/>
      <c r="FQ21" s="222"/>
      <c r="FR21" s="222"/>
      <c r="FS21" s="222"/>
      <c r="FT21" s="222"/>
      <c r="FU21" s="222"/>
      <c r="FV21" s="222"/>
      <c r="FW21" s="222"/>
      <c r="FX21" s="222"/>
      <c r="FY21" s="222"/>
      <c r="FZ21" s="222"/>
      <c r="GA21" s="222"/>
      <c r="GB21" s="222"/>
      <c r="GC21" s="222"/>
      <c r="GD21" s="222"/>
      <c r="GE21" s="222"/>
      <c r="GF21" s="222"/>
      <c r="GG21" s="222"/>
      <c r="GH21" s="222"/>
      <c r="GI21" s="222"/>
      <c r="GJ21" s="222"/>
      <c r="GK21" s="222"/>
      <c r="GL21" s="222"/>
      <c r="GM21" s="222"/>
      <c r="GN21" s="222"/>
      <c r="GO21" s="222"/>
      <c r="GP21" s="222"/>
      <c r="GQ21" s="222"/>
      <c r="GR21" s="222"/>
      <c r="GS21" s="222"/>
      <c r="GT21" s="222"/>
      <c r="GU21" s="222"/>
      <c r="GV21" s="222"/>
      <c r="GW21" s="222"/>
      <c r="GX21" s="222"/>
      <c r="GY21" s="222"/>
      <c r="GZ21" s="222"/>
      <c r="HA21" s="222"/>
      <c r="HB21" s="222"/>
      <c r="HC21" s="222"/>
      <c r="HD21" s="222"/>
      <c r="HE21" s="222"/>
      <c r="HF21" s="222"/>
      <c r="HG21" s="222"/>
      <c r="HH21" s="222"/>
      <c r="HI21" s="222"/>
      <c r="HJ21" s="222"/>
    </row>
    <row r="22" spans="1:218" s="223" customFormat="1" ht="15" customHeight="1" x14ac:dyDescent="0.25">
      <c r="A22" s="148" t="s">
        <v>368</v>
      </c>
      <c r="B22" s="1" t="s">
        <v>341</v>
      </c>
      <c r="C22" s="1"/>
      <c r="D22" s="2">
        <v>44111</v>
      </c>
      <c r="E22" s="200">
        <v>976.83</v>
      </c>
      <c r="F22" s="135" t="s">
        <v>312</v>
      </c>
      <c r="G22" s="135" t="s">
        <v>313</v>
      </c>
      <c r="H22" s="1" t="s">
        <v>391</v>
      </c>
      <c r="I22" s="8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2"/>
      <c r="CT22" s="222"/>
      <c r="CU22" s="222"/>
      <c r="CV22" s="222"/>
      <c r="CW22" s="222"/>
      <c r="CX22" s="222"/>
      <c r="CY22" s="222"/>
      <c r="CZ22" s="222"/>
      <c r="DA22" s="222"/>
      <c r="DB22" s="222"/>
      <c r="DC22" s="222"/>
      <c r="DD22" s="222"/>
      <c r="DE22" s="222"/>
      <c r="DF22" s="222"/>
      <c r="DG22" s="222"/>
      <c r="DH22" s="222"/>
      <c r="DI22" s="222"/>
      <c r="DJ22" s="222"/>
      <c r="DK22" s="222"/>
      <c r="DL22" s="222"/>
      <c r="DM22" s="222"/>
      <c r="DN22" s="222"/>
      <c r="DO22" s="222"/>
      <c r="DP22" s="222"/>
      <c r="DQ22" s="222"/>
      <c r="DR22" s="222"/>
      <c r="DS22" s="222"/>
      <c r="DT22" s="222"/>
      <c r="DU22" s="222"/>
      <c r="DV22" s="222"/>
      <c r="DW22" s="222"/>
      <c r="DX22" s="222"/>
      <c r="DY22" s="222"/>
      <c r="DZ22" s="222"/>
      <c r="EA22" s="222"/>
      <c r="EB22" s="222"/>
      <c r="EC22" s="222"/>
      <c r="ED22" s="222"/>
      <c r="EE22" s="222"/>
      <c r="EF22" s="222"/>
      <c r="EG22" s="222"/>
      <c r="EH22" s="222"/>
      <c r="EI22" s="222"/>
      <c r="EJ22" s="222"/>
      <c r="EK22" s="222"/>
      <c r="EL22" s="222"/>
      <c r="EM22" s="222"/>
      <c r="EN22" s="222"/>
      <c r="EO22" s="222"/>
      <c r="EP22" s="222"/>
      <c r="EQ22" s="222"/>
      <c r="ER22" s="222"/>
      <c r="ES22" s="222"/>
      <c r="ET22" s="222"/>
      <c r="EU22" s="222"/>
      <c r="EV22" s="222"/>
      <c r="EW22" s="222"/>
      <c r="EX22" s="222"/>
      <c r="EY22" s="222"/>
      <c r="EZ22" s="222"/>
      <c r="FA22" s="222"/>
      <c r="FB22" s="222"/>
      <c r="FC22" s="222"/>
      <c r="FD22" s="222"/>
      <c r="FE22" s="222"/>
      <c r="FF22" s="222"/>
      <c r="FG22" s="222"/>
      <c r="FH22" s="222"/>
      <c r="FI22" s="222"/>
      <c r="FJ22" s="222"/>
      <c r="FK22" s="222"/>
      <c r="FL22" s="222"/>
      <c r="FM22" s="222"/>
      <c r="FN22" s="222"/>
      <c r="FO22" s="222"/>
      <c r="FP22" s="222"/>
      <c r="FQ22" s="222"/>
      <c r="FR22" s="222"/>
      <c r="FS22" s="222"/>
      <c r="FT22" s="222"/>
      <c r="FU22" s="222"/>
      <c r="FV22" s="222"/>
      <c r="FW22" s="222"/>
      <c r="FX22" s="222"/>
      <c r="FY22" s="222"/>
      <c r="FZ22" s="222"/>
      <c r="GA22" s="222"/>
      <c r="GB22" s="222"/>
      <c r="GC22" s="222"/>
      <c r="GD22" s="222"/>
      <c r="GE22" s="222"/>
      <c r="GF22" s="222"/>
      <c r="GG22" s="222"/>
      <c r="GH22" s="222"/>
      <c r="GI22" s="222"/>
      <c r="GJ22" s="222"/>
      <c r="GK22" s="222"/>
      <c r="GL22" s="222"/>
      <c r="GM22" s="222"/>
      <c r="GN22" s="222"/>
      <c r="GO22" s="222"/>
      <c r="GP22" s="222"/>
      <c r="GQ22" s="222"/>
      <c r="GR22" s="222"/>
      <c r="GS22" s="222"/>
      <c r="GT22" s="222"/>
      <c r="GU22" s="222"/>
      <c r="GV22" s="222"/>
      <c r="GW22" s="222"/>
      <c r="GX22" s="222"/>
      <c r="GY22" s="222"/>
      <c r="GZ22" s="222"/>
      <c r="HA22" s="222"/>
      <c r="HB22" s="222"/>
      <c r="HC22" s="222"/>
      <c r="HD22" s="222"/>
      <c r="HE22" s="222"/>
      <c r="HF22" s="222"/>
      <c r="HG22" s="222"/>
      <c r="HH22" s="222"/>
      <c r="HI22" s="222"/>
      <c r="HJ22" s="222"/>
    </row>
    <row r="23" spans="1:218" s="223" customFormat="1" ht="15" customHeight="1" x14ac:dyDescent="0.25">
      <c r="A23" s="148" t="s">
        <v>368</v>
      </c>
      <c r="B23" s="1" t="s">
        <v>354</v>
      </c>
      <c r="C23" s="1"/>
      <c r="D23" s="2">
        <v>44111</v>
      </c>
      <c r="E23" s="200">
        <v>6.99</v>
      </c>
      <c r="F23" s="135"/>
      <c r="G23" s="135" t="s">
        <v>19</v>
      </c>
      <c r="H23" s="1"/>
      <c r="I23" s="8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2"/>
      <c r="CX23" s="222"/>
      <c r="CY23" s="222"/>
      <c r="CZ23" s="222"/>
      <c r="DA23" s="222"/>
      <c r="DB23" s="222"/>
      <c r="DC23" s="222"/>
      <c r="DD23" s="222"/>
      <c r="DE23" s="222"/>
      <c r="DF23" s="222"/>
      <c r="DG23" s="222"/>
      <c r="DH23" s="222"/>
      <c r="DI23" s="222"/>
      <c r="DJ23" s="222"/>
      <c r="DK23" s="222"/>
      <c r="DL23" s="222"/>
      <c r="DM23" s="222"/>
      <c r="DN23" s="222"/>
      <c r="DO23" s="222"/>
      <c r="DP23" s="222"/>
      <c r="DQ23" s="222"/>
      <c r="DR23" s="222"/>
      <c r="DS23" s="222"/>
      <c r="DT23" s="222"/>
      <c r="DU23" s="222"/>
      <c r="DV23" s="222"/>
      <c r="DW23" s="222"/>
      <c r="DX23" s="222"/>
      <c r="DY23" s="222"/>
      <c r="DZ23" s="222"/>
      <c r="EA23" s="222"/>
      <c r="EB23" s="222"/>
      <c r="EC23" s="222"/>
      <c r="ED23" s="222"/>
      <c r="EE23" s="222"/>
      <c r="EF23" s="222"/>
      <c r="EG23" s="222"/>
      <c r="EH23" s="222"/>
      <c r="EI23" s="222"/>
      <c r="EJ23" s="222"/>
      <c r="EK23" s="222"/>
      <c r="EL23" s="222"/>
      <c r="EM23" s="222"/>
      <c r="EN23" s="222"/>
      <c r="EO23" s="222"/>
      <c r="EP23" s="222"/>
      <c r="EQ23" s="222"/>
      <c r="ER23" s="222"/>
      <c r="ES23" s="222"/>
      <c r="ET23" s="222"/>
      <c r="EU23" s="222"/>
      <c r="EV23" s="222"/>
      <c r="EW23" s="222"/>
      <c r="EX23" s="222"/>
      <c r="EY23" s="222"/>
      <c r="EZ23" s="222"/>
      <c r="FA23" s="222"/>
      <c r="FB23" s="222"/>
      <c r="FC23" s="222"/>
      <c r="FD23" s="222"/>
      <c r="FE23" s="222"/>
      <c r="FF23" s="222"/>
      <c r="FG23" s="222"/>
      <c r="FH23" s="222"/>
      <c r="FI23" s="222"/>
      <c r="FJ23" s="222"/>
      <c r="FK23" s="222"/>
      <c r="FL23" s="222"/>
      <c r="FM23" s="222"/>
      <c r="FN23" s="222"/>
      <c r="FO23" s="222"/>
      <c r="FP23" s="222"/>
      <c r="FQ23" s="222"/>
      <c r="FR23" s="222"/>
      <c r="FS23" s="222"/>
      <c r="FT23" s="222"/>
      <c r="FU23" s="222"/>
      <c r="FV23" s="222"/>
      <c r="FW23" s="222"/>
      <c r="FX23" s="222"/>
      <c r="FY23" s="222"/>
      <c r="FZ23" s="222"/>
      <c r="GA23" s="222"/>
      <c r="GB23" s="222"/>
      <c r="GC23" s="222"/>
      <c r="GD23" s="222"/>
      <c r="GE23" s="222"/>
      <c r="GF23" s="222"/>
      <c r="GG23" s="222"/>
      <c r="GH23" s="222"/>
      <c r="GI23" s="222"/>
      <c r="GJ23" s="222"/>
      <c r="GK23" s="222"/>
      <c r="GL23" s="222"/>
      <c r="GM23" s="222"/>
      <c r="GN23" s="222"/>
      <c r="GO23" s="222"/>
      <c r="GP23" s="222"/>
      <c r="GQ23" s="222"/>
      <c r="GR23" s="222"/>
      <c r="GS23" s="222"/>
      <c r="GT23" s="222"/>
      <c r="GU23" s="222"/>
      <c r="GV23" s="222"/>
      <c r="GW23" s="222"/>
      <c r="GX23" s="222"/>
      <c r="GY23" s="222"/>
      <c r="GZ23" s="222"/>
      <c r="HA23" s="222"/>
      <c r="HB23" s="222"/>
      <c r="HC23" s="222"/>
      <c r="HD23" s="222"/>
      <c r="HE23" s="222"/>
      <c r="HF23" s="222"/>
      <c r="HG23" s="222"/>
      <c r="HH23" s="222"/>
      <c r="HI23" s="222"/>
      <c r="HJ23" s="222"/>
    </row>
    <row r="24" spans="1:218" s="220" customFormat="1" ht="15" customHeight="1" x14ac:dyDescent="0.25">
      <c r="A24" s="213" t="s">
        <v>383</v>
      </c>
      <c r="B24" s="214" t="s">
        <v>384</v>
      </c>
      <c r="C24" s="215">
        <v>6032</v>
      </c>
      <c r="D24" s="216">
        <v>44112</v>
      </c>
      <c r="E24" s="200">
        <v>200</v>
      </c>
      <c r="F24" s="217" t="s">
        <v>385</v>
      </c>
      <c r="G24" s="217"/>
      <c r="H24" s="215"/>
      <c r="I24" s="218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  <c r="CB24" s="219"/>
      <c r="CC24" s="219"/>
      <c r="CD24" s="219"/>
      <c r="CE24" s="219"/>
      <c r="CF24" s="219"/>
      <c r="CG24" s="219"/>
      <c r="CH24" s="219"/>
      <c r="CI24" s="219"/>
      <c r="CJ24" s="219"/>
      <c r="CK24" s="219"/>
      <c r="CL24" s="219"/>
      <c r="CM24" s="219"/>
      <c r="CN24" s="219"/>
      <c r="CO24" s="219"/>
      <c r="CP24" s="219"/>
      <c r="CQ24" s="219"/>
      <c r="CR24" s="219"/>
      <c r="CS24" s="219"/>
      <c r="CT24" s="219"/>
      <c r="CU24" s="219"/>
      <c r="CV24" s="219"/>
      <c r="CW24" s="219"/>
      <c r="CX24" s="219"/>
      <c r="CY24" s="219"/>
      <c r="CZ24" s="219"/>
      <c r="DA24" s="219"/>
      <c r="DB24" s="219"/>
      <c r="DC24" s="219"/>
      <c r="DD24" s="219"/>
      <c r="DE24" s="219"/>
      <c r="DF24" s="219"/>
      <c r="DG24" s="219"/>
      <c r="DH24" s="219"/>
      <c r="DI24" s="219"/>
      <c r="DJ24" s="219"/>
      <c r="DK24" s="219"/>
      <c r="DL24" s="219"/>
      <c r="DM24" s="219"/>
      <c r="DN24" s="219"/>
      <c r="DO24" s="219"/>
      <c r="DP24" s="219"/>
      <c r="DQ24" s="219"/>
      <c r="DR24" s="219"/>
      <c r="DS24" s="219"/>
      <c r="DT24" s="219"/>
      <c r="DU24" s="219"/>
      <c r="DV24" s="219"/>
      <c r="DW24" s="219"/>
      <c r="DX24" s="219"/>
      <c r="DY24" s="219"/>
      <c r="DZ24" s="219"/>
      <c r="EA24" s="219"/>
      <c r="EB24" s="219"/>
      <c r="EC24" s="219"/>
      <c r="ED24" s="219"/>
      <c r="EE24" s="219"/>
      <c r="EF24" s="219"/>
      <c r="EG24" s="219"/>
      <c r="EH24" s="219"/>
      <c r="EI24" s="219"/>
      <c r="EJ24" s="219"/>
      <c r="EK24" s="219"/>
      <c r="EL24" s="219"/>
      <c r="EM24" s="219"/>
      <c r="EN24" s="219"/>
      <c r="EO24" s="219"/>
      <c r="EP24" s="219"/>
      <c r="EQ24" s="219"/>
      <c r="ER24" s="219"/>
      <c r="ES24" s="219"/>
      <c r="ET24" s="219"/>
      <c r="EU24" s="219"/>
      <c r="EV24" s="219"/>
      <c r="EW24" s="219"/>
      <c r="EX24" s="219"/>
      <c r="EY24" s="219"/>
      <c r="EZ24" s="219"/>
      <c r="FA24" s="219"/>
      <c r="FB24" s="219"/>
      <c r="FC24" s="219"/>
      <c r="FD24" s="219"/>
      <c r="FE24" s="219"/>
      <c r="FF24" s="219"/>
      <c r="FG24" s="219"/>
      <c r="FH24" s="219"/>
      <c r="FI24" s="219"/>
      <c r="FJ24" s="219"/>
      <c r="FK24" s="219"/>
      <c r="FL24" s="219"/>
      <c r="FM24" s="219"/>
      <c r="FN24" s="219"/>
      <c r="FO24" s="219"/>
      <c r="FP24" s="219"/>
      <c r="FQ24" s="219"/>
      <c r="FR24" s="219"/>
      <c r="FS24" s="219"/>
      <c r="FT24" s="219"/>
      <c r="FU24" s="219"/>
      <c r="FV24" s="219"/>
      <c r="FW24" s="219"/>
      <c r="FX24" s="219"/>
      <c r="FY24" s="219"/>
      <c r="FZ24" s="219"/>
      <c r="GA24" s="219"/>
      <c r="GB24" s="219"/>
      <c r="GC24" s="219"/>
      <c r="GD24" s="219"/>
      <c r="GE24" s="219"/>
      <c r="GF24" s="219"/>
      <c r="GG24" s="219"/>
      <c r="GH24" s="219"/>
      <c r="GI24" s="219"/>
      <c r="GJ24" s="219"/>
      <c r="GK24" s="219"/>
      <c r="GL24" s="219"/>
      <c r="GM24" s="219"/>
      <c r="GN24" s="219"/>
      <c r="GO24" s="219"/>
      <c r="GP24" s="219"/>
      <c r="GQ24" s="219"/>
      <c r="GR24" s="219"/>
      <c r="GS24" s="219"/>
      <c r="GT24" s="219"/>
      <c r="GU24" s="219"/>
      <c r="GV24" s="219"/>
      <c r="GW24" s="219"/>
      <c r="GX24" s="219"/>
      <c r="GY24" s="219"/>
      <c r="GZ24" s="219"/>
      <c r="HA24" s="219"/>
      <c r="HB24" s="219"/>
      <c r="HC24" s="219"/>
      <c r="HD24" s="219"/>
      <c r="HE24" s="219"/>
      <c r="HF24" s="219"/>
      <c r="HG24" s="219"/>
      <c r="HH24" s="219"/>
      <c r="HI24" s="219"/>
      <c r="HJ24" s="219"/>
    </row>
    <row r="25" spans="1:218" s="223" customFormat="1" ht="15" customHeight="1" x14ac:dyDescent="0.25">
      <c r="A25" s="148" t="s">
        <v>256</v>
      </c>
      <c r="B25" s="1" t="s">
        <v>256</v>
      </c>
      <c r="C25" s="2"/>
      <c r="D25" s="2">
        <v>44114</v>
      </c>
      <c r="E25" s="237">
        <v>145.75</v>
      </c>
      <c r="F25" s="135"/>
      <c r="G25" s="1"/>
      <c r="H25" s="1" t="s">
        <v>258</v>
      </c>
      <c r="I25" s="1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2"/>
      <c r="CW25" s="222"/>
      <c r="CX25" s="222"/>
      <c r="CY25" s="222"/>
      <c r="CZ25" s="222"/>
      <c r="DA25" s="222"/>
      <c r="DB25" s="222"/>
      <c r="DC25" s="222"/>
      <c r="DD25" s="222"/>
      <c r="DE25" s="222"/>
      <c r="DF25" s="222"/>
      <c r="DG25" s="222"/>
      <c r="DH25" s="222"/>
      <c r="DI25" s="222"/>
      <c r="DJ25" s="222"/>
      <c r="DK25" s="222"/>
      <c r="DL25" s="222"/>
      <c r="DM25" s="222"/>
      <c r="DN25" s="222"/>
      <c r="DO25" s="222"/>
      <c r="DP25" s="222"/>
      <c r="DQ25" s="222"/>
      <c r="DR25" s="222"/>
      <c r="DS25" s="222"/>
      <c r="DT25" s="222"/>
      <c r="DU25" s="222"/>
      <c r="DV25" s="222"/>
      <c r="DW25" s="222"/>
      <c r="DX25" s="222"/>
      <c r="DY25" s="222"/>
      <c r="DZ25" s="222"/>
      <c r="EA25" s="222"/>
      <c r="EB25" s="222"/>
      <c r="EC25" s="222"/>
      <c r="ED25" s="222"/>
      <c r="EE25" s="222"/>
      <c r="EF25" s="222"/>
      <c r="EG25" s="222"/>
      <c r="EH25" s="222"/>
      <c r="EI25" s="222"/>
      <c r="EJ25" s="222"/>
      <c r="EK25" s="222"/>
      <c r="EL25" s="222"/>
      <c r="EM25" s="222"/>
      <c r="EN25" s="222"/>
      <c r="EO25" s="222"/>
      <c r="EP25" s="222"/>
      <c r="EQ25" s="222"/>
      <c r="ER25" s="222"/>
      <c r="ES25" s="222"/>
      <c r="ET25" s="222"/>
      <c r="EU25" s="222"/>
      <c r="EV25" s="222"/>
      <c r="EW25" s="222"/>
      <c r="EX25" s="222"/>
      <c r="EY25" s="222"/>
      <c r="EZ25" s="222"/>
      <c r="FA25" s="222"/>
      <c r="FB25" s="222"/>
      <c r="FC25" s="222"/>
      <c r="FD25" s="222"/>
      <c r="FE25" s="222"/>
      <c r="FF25" s="222"/>
      <c r="FG25" s="222"/>
      <c r="FH25" s="222"/>
      <c r="FI25" s="222"/>
      <c r="FJ25" s="222"/>
      <c r="FK25" s="222"/>
      <c r="FL25" s="222"/>
      <c r="FM25" s="222"/>
      <c r="FN25" s="222"/>
      <c r="FO25" s="222"/>
      <c r="FP25" s="222"/>
      <c r="FQ25" s="222"/>
      <c r="FR25" s="222"/>
      <c r="FS25" s="222"/>
      <c r="FT25" s="222"/>
      <c r="FU25" s="222"/>
      <c r="FV25" s="222"/>
      <c r="FW25" s="222"/>
      <c r="FX25" s="222"/>
      <c r="FY25" s="222"/>
      <c r="FZ25" s="222"/>
      <c r="GA25" s="222"/>
      <c r="GB25" s="222"/>
      <c r="GC25" s="222"/>
      <c r="GD25" s="222"/>
      <c r="GE25" s="222"/>
      <c r="GF25" s="222"/>
      <c r="GG25" s="222"/>
      <c r="GH25" s="222"/>
      <c r="GI25" s="222"/>
      <c r="GJ25" s="222"/>
      <c r="GK25" s="222"/>
      <c r="GL25" s="222"/>
      <c r="GM25" s="222"/>
      <c r="GN25" s="222"/>
      <c r="GO25" s="222"/>
      <c r="GP25" s="222"/>
      <c r="GQ25" s="222"/>
      <c r="GR25" s="222"/>
      <c r="GS25" s="222"/>
      <c r="GT25" s="222"/>
      <c r="GU25" s="222"/>
      <c r="GV25" s="222"/>
      <c r="GW25" s="222"/>
      <c r="GX25" s="222"/>
      <c r="GY25" s="222"/>
      <c r="GZ25" s="222"/>
      <c r="HA25" s="222"/>
      <c r="HB25" s="222"/>
      <c r="HC25" s="222"/>
      <c r="HD25" s="222"/>
      <c r="HE25" s="222"/>
      <c r="HF25" s="222"/>
      <c r="HG25" s="222"/>
      <c r="HH25" s="222"/>
      <c r="HI25" s="222"/>
      <c r="HJ25" s="222"/>
    </row>
    <row r="26" spans="1:218" s="220" customFormat="1" ht="15" customHeight="1" x14ac:dyDescent="0.25">
      <c r="A26" s="148" t="s">
        <v>299</v>
      </c>
      <c r="B26" s="1" t="s">
        <v>299</v>
      </c>
      <c r="C26" s="1"/>
      <c r="D26" s="2">
        <v>44117</v>
      </c>
      <c r="E26" s="200">
        <v>2914.92</v>
      </c>
      <c r="F26" s="135"/>
      <c r="G26" s="135"/>
      <c r="H26" s="1" t="s">
        <v>391</v>
      </c>
      <c r="I26" s="82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19"/>
      <c r="CB26" s="219"/>
      <c r="CC26" s="219"/>
      <c r="CD26" s="219"/>
      <c r="CE26" s="219"/>
      <c r="CF26" s="219"/>
      <c r="CG26" s="219"/>
      <c r="CH26" s="219"/>
      <c r="CI26" s="219"/>
      <c r="CJ26" s="219"/>
      <c r="CK26" s="219"/>
      <c r="CL26" s="219"/>
      <c r="CM26" s="219"/>
      <c r="CN26" s="219"/>
      <c r="CO26" s="219"/>
      <c r="CP26" s="219"/>
      <c r="CQ26" s="219"/>
      <c r="CR26" s="219"/>
      <c r="CS26" s="219"/>
      <c r="CT26" s="219"/>
      <c r="CU26" s="219"/>
      <c r="CV26" s="219"/>
      <c r="CW26" s="219"/>
      <c r="CX26" s="219"/>
      <c r="CY26" s="219"/>
      <c r="CZ26" s="219"/>
      <c r="DA26" s="219"/>
      <c r="DB26" s="219"/>
      <c r="DC26" s="219"/>
      <c r="DD26" s="219"/>
      <c r="DE26" s="219"/>
      <c r="DF26" s="219"/>
      <c r="DG26" s="219"/>
      <c r="DH26" s="219"/>
      <c r="DI26" s="219"/>
      <c r="DJ26" s="219"/>
      <c r="DK26" s="219"/>
      <c r="DL26" s="219"/>
      <c r="DM26" s="219"/>
      <c r="DN26" s="219"/>
      <c r="DO26" s="219"/>
      <c r="DP26" s="219"/>
      <c r="DQ26" s="219"/>
      <c r="DR26" s="219"/>
      <c r="DS26" s="219"/>
      <c r="DT26" s="219"/>
      <c r="DU26" s="219"/>
      <c r="DV26" s="219"/>
      <c r="DW26" s="219"/>
      <c r="DX26" s="219"/>
      <c r="DY26" s="219"/>
      <c r="DZ26" s="219"/>
      <c r="EA26" s="219"/>
      <c r="EB26" s="219"/>
      <c r="EC26" s="219"/>
      <c r="ED26" s="219"/>
      <c r="EE26" s="219"/>
      <c r="EF26" s="219"/>
      <c r="EG26" s="219"/>
      <c r="EH26" s="219"/>
      <c r="EI26" s="219"/>
      <c r="EJ26" s="219"/>
      <c r="EK26" s="219"/>
      <c r="EL26" s="219"/>
      <c r="EM26" s="219"/>
      <c r="EN26" s="219"/>
      <c r="EO26" s="219"/>
      <c r="EP26" s="219"/>
      <c r="EQ26" s="219"/>
      <c r="ER26" s="219"/>
      <c r="ES26" s="219"/>
      <c r="ET26" s="219"/>
      <c r="EU26" s="219"/>
      <c r="EV26" s="219"/>
      <c r="EW26" s="219"/>
      <c r="EX26" s="219"/>
      <c r="EY26" s="219"/>
      <c r="EZ26" s="219"/>
      <c r="FA26" s="219"/>
      <c r="FB26" s="219"/>
      <c r="FC26" s="219"/>
      <c r="FD26" s="219"/>
      <c r="FE26" s="219"/>
      <c r="FF26" s="219"/>
      <c r="FG26" s="219"/>
      <c r="FH26" s="219"/>
      <c r="FI26" s="219"/>
      <c r="FJ26" s="219"/>
      <c r="FK26" s="219"/>
      <c r="FL26" s="219"/>
      <c r="FM26" s="219"/>
      <c r="FN26" s="219"/>
      <c r="FO26" s="219"/>
      <c r="FP26" s="219"/>
      <c r="FQ26" s="219"/>
      <c r="FR26" s="219"/>
      <c r="FS26" s="219"/>
      <c r="FT26" s="219"/>
      <c r="FU26" s="219"/>
      <c r="FV26" s="219"/>
      <c r="FW26" s="219"/>
      <c r="FX26" s="219"/>
      <c r="FY26" s="219"/>
      <c r="FZ26" s="219"/>
      <c r="GA26" s="219"/>
      <c r="GB26" s="219"/>
      <c r="GC26" s="219"/>
      <c r="GD26" s="219"/>
      <c r="GE26" s="219"/>
      <c r="GF26" s="219"/>
      <c r="GG26" s="219"/>
      <c r="GH26" s="219"/>
      <c r="GI26" s="219"/>
      <c r="GJ26" s="219"/>
      <c r="GK26" s="219"/>
      <c r="GL26" s="219"/>
      <c r="GM26" s="219"/>
      <c r="GN26" s="219"/>
      <c r="GO26" s="219"/>
      <c r="GP26" s="219"/>
      <c r="GQ26" s="219"/>
      <c r="GR26" s="219"/>
      <c r="GS26" s="219"/>
      <c r="GT26" s="219"/>
      <c r="GU26" s="219"/>
      <c r="GV26" s="219"/>
      <c r="GW26" s="219"/>
      <c r="GX26" s="219"/>
      <c r="GY26" s="219"/>
      <c r="GZ26" s="219"/>
      <c r="HA26" s="219"/>
      <c r="HB26" s="219"/>
      <c r="HC26" s="219"/>
      <c r="HD26" s="219"/>
      <c r="HE26" s="219"/>
      <c r="HF26" s="219"/>
      <c r="HG26" s="219"/>
      <c r="HH26" s="219"/>
      <c r="HI26" s="219"/>
      <c r="HJ26" s="219"/>
    </row>
    <row r="27" spans="1:218" s="223" customFormat="1" ht="15" customHeight="1" x14ac:dyDescent="0.25">
      <c r="A27" s="157" t="s">
        <v>286</v>
      </c>
      <c r="B27" s="1" t="s">
        <v>370</v>
      </c>
      <c r="C27" s="1"/>
      <c r="D27" s="2">
        <v>44119</v>
      </c>
      <c r="E27" s="200">
        <v>79.900000000000006</v>
      </c>
      <c r="F27" s="135" t="s">
        <v>370</v>
      </c>
      <c r="G27" s="1" t="s">
        <v>173</v>
      </c>
      <c r="H27" s="1" t="s">
        <v>394</v>
      </c>
      <c r="I27" s="8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2"/>
      <c r="CW27" s="222"/>
      <c r="CX27" s="222"/>
      <c r="CY27" s="222"/>
      <c r="CZ27" s="222"/>
      <c r="DA27" s="222"/>
      <c r="DB27" s="222"/>
      <c r="DC27" s="222"/>
      <c r="DD27" s="222"/>
      <c r="DE27" s="222"/>
      <c r="DF27" s="222"/>
      <c r="DG27" s="222"/>
      <c r="DH27" s="222"/>
      <c r="DI27" s="222"/>
      <c r="DJ27" s="222"/>
      <c r="DK27" s="222"/>
      <c r="DL27" s="222"/>
      <c r="DM27" s="222"/>
      <c r="DN27" s="222"/>
      <c r="DO27" s="222"/>
      <c r="DP27" s="222"/>
      <c r="DQ27" s="222"/>
      <c r="DR27" s="222"/>
      <c r="DS27" s="222"/>
      <c r="DT27" s="222"/>
      <c r="DU27" s="222"/>
      <c r="DV27" s="222"/>
      <c r="DW27" s="222"/>
      <c r="DX27" s="222"/>
      <c r="DY27" s="222"/>
      <c r="DZ27" s="222"/>
      <c r="EA27" s="222"/>
      <c r="EB27" s="222"/>
      <c r="EC27" s="222"/>
      <c r="ED27" s="222"/>
      <c r="EE27" s="222"/>
      <c r="EF27" s="222"/>
      <c r="EG27" s="222"/>
      <c r="EH27" s="222"/>
      <c r="EI27" s="222"/>
      <c r="EJ27" s="222"/>
      <c r="EK27" s="222"/>
      <c r="EL27" s="222"/>
      <c r="EM27" s="222"/>
      <c r="EN27" s="222"/>
      <c r="EO27" s="222"/>
      <c r="EP27" s="222"/>
      <c r="EQ27" s="222"/>
      <c r="ER27" s="222"/>
      <c r="ES27" s="222"/>
      <c r="ET27" s="222"/>
      <c r="EU27" s="222"/>
      <c r="EV27" s="222"/>
      <c r="EW27" s="222"/>
      <c r="EX27" s="222"/>
      <c r="EY27" s="222"/>
      <c r="EZ27" s="222"/>
      <c r="FA27" s="222"/>
      <c r="FB27" s="222"/>
      <c r="FC27" s="222"/>
      <c r="FD27" s="222"/>
      <c r="FE27" s="222"/>
      <c r="FF27" s="222"/>
      <c r="FG27" s="222"/>
      <c r="FH27" s="222"/>
      <c r="FI27" s="222"/>
      <c r="FJ27" s="222"/>
      <c r="FK27" s="222"/>
      <c r="FL27" s="222"/>
      <c r="FM27" s="222"/>
      <c r="FN27" s="222"/>
      <c r="FO27" s="222"/>
      <c r="FP27" s="222"/>
      <c r="FQ27" s="222"/>
      <c r="FR27" s="222"/>
      <c r="FS27" s="222"/>
      <c r="FT27" s="222"/>
      <c r="FU27" s="222"/>
      <c r="FV27" s="222"/>
      <c r="FW27" s="222"/>
      <c r="FX27" s="222"/>
      <c r="FY27" s="222"/>
      <c r="FZ27" s="222"/>
      <c r="GA27" s="222"/>
      <c r="GB27" s="222"/>
      <c r="GC27" s="222"/>
      <c r="GD27" s="222"/>
      <c r="GE27" s="222"/>
      <c r="GF27" s="222"/>
      <c r="GG27" s="222"/>
      <c r="GH27" s="222"/>
      <c r="GI27" s="222"/>
      <c r="GJ27" s="222"/>
      <c r="GK27" s="222"/>
      <c r="GL27" s="222"/>
      <c r="GM27" s="222"/>
      <c r="GN27" s="222"/>
      <c r="GO27" s="222"/>
      <c r="GP27" s="222"/>
      <c r="GQ27" s="222"/>
      <c r="GR27" s="222"/>
      <c r="GS27" s="222"/>
      <c r="GT27" s="222"/>
      <c r="GU27" s="222"/>
      <c r="GV27" s="222"/>
      <c r="GW27" s="222"/>
      <c r="GX27" s="222"/>
      <c r="GY27" s="222"/>
      <c r="GZ27" s="222"/>
      <c r="HA27" s="222"/>
      <c r="HB27" s="222"/>
      <c r="HC27" s="222"/>
      <c r="HD27" s="222"/>
      <c r="HE27" s="222"/>
      <c r="HF27" s="222"/>
      <c r="HG27" s="222"/>
      <c r="HH27" s="222"/>
      <c r="HI27" s="222"/>
      <c r="HJ27" s="222"/>
    </row>
    <row r="28" spans="1:218" s="223" customFormat="1" ht="15" customHeight="1" x14ac:dyDescent="0.25">
      <c r="A28" s="148" t="s">
        <v>300</v>
      </c>
      <c r="B28" s="1" t="s">
        <v>300</v>
      </c>
      <c r="C28" s="1"/>
      <c r="D28" s="2">
        <v>44119</v>
      </c>
      <c r="E28" s="200">
        <v>88.59</v>
      </c>
      <c r="F28" s="135"/>
      <c r="G28" s="135"/>
      <c r="H28" s="1" t="s">
        <v>205</v>
      </c>
      <c r="I28" s="8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2"/>
      <c r="CW28" s="222"/>
      <c r="CX28" s="222"/>
      <c r="CY28" s="222"/>
      <c r="CZ28" s="222"/>
      <c r="DA28" s="222"/>
      <c r="DB28" s="222"/>
      <c r="DC28" s="222"/>
      <c r="DD28" s="222"/>
      <c r="DE28" s="222"/>
      <c r="DF28" s="222"/>
      <c r="DG28" s="222"/>
      <c r="DH28" s="222"/>
      <c r="DI28" s="222"/>
      <c r="DJ28" s="222"/>
      <c r="DK28" s="222"/>
      <c r="DL28" s="222"/>
      <c r="DM28" s="222"/>
      <c r="DN28" s="222"/>
      <c r="DO28" s="222"/>
      <c r="DP28" s="222"/>
      <c r="DQ28" s="222"/>
      <c r="DR28" s="222"/>
      <c r="DS28" s="222"/>
      <c r="DT28" s="222"/>
      <c r="DU28" s="222"/>
      <c r="DV28" s="222"/>
      <c r="DW28" s="222"/>
      <c r="DX28" s="222"/>
      <c r="DY28" s="222"/>
      <c r="DZ28" s="222"/>
      <c r="EA28" s="222"/>
      <c r="EB28" s="222"/>
      <c r="EC28" s="222"/>
      <c r="ED28" s="222"/>
      <c r="EE28" s="222"/>
      <c r="EF28" s="222"/>
      <c r="EG28" s="222"/>
      <c r="EH28" s="222"/>
      <c r="EI28" s="222"/>
      <c r="EJ28" s="222"/>
      <c r="EK28" s="222"/>
      <c r="EL28" s="222"/>
      <c r="EM28" s="222"/>
      <c r="EN28" s="222"/>
      <c r="EO28" s="222"/>
      <c r="EP28" s="222"/>
      <c r="EQ28" s="222"/>
      <c r="ER28" s="222"/>
      <c r="ES28" s="222"/>
      <c r="ET28" s="222"/>
      <c r="EU28" s="222"/>
      <c r="EV28" s="222"/>
      <c r="EW28" s="222"/>
      <c r="EX28" s="222"/>
      <c r="EY28" s="222"/>
      <c r="EZ28" s="222"/>
      <c r="FA28" s="222"/>
      <c r="FB28" s="222"/>
      <c r="FC28" s="222"/>
      <c r="FD28" s="222"/>
      <c r="FE28" s="222"/>
      <c r="FF28" s="222"/>
      <c r="FG28" s="222"/>
      <c r="FH28" s="222"/>
      <c r="FI28" s="222"/>
      <c r="FJ28" s="222"/>
      <c r="FK28" s="222"/>
      <c r="FL28" s="222"/>
      <c r="FM28" s="222"/>
      <c r="FN28" s="222"/>
      <c r="FO28" s="222"/>
      <c r="FP28" s="222"/>
      <c r="FQ28" s="222"/>
      <c r="FR28" s="222"/>
      <c r="FS28" s="222"/>
      <c r="FT28" s="222"/>
      <c r="FU28" s="222"/>
      <c r="FV28" s="222"/>
      <c r="FW28" s="222"/>
      <c r="FX28" s="222"/>
      <c r="FY28" s="222"/>
      <c r="FZ28" s="222"/>
      <c r="GA28" s="222"/>
      <c r="GB28" s="222"/>
      <c r="GC28" s="222"/>
      <c r="GD28" s="222"/>
      <c r="GE28" s="222"/>
      <c r="GF28" s="222"/>
      <c r="GG28" s="222"/>
      <c r="GH28" s="222"/>
      <c r="GI28" s="222"/>
      <c r="GJ28" s="222"/>
      <c r="GK28" s="222"/>
      <c r="GL28" s="222"/>
      <c r="GM28" s="222"/>
      <c r="GN28" s="222"/>
      <c r="GO28" s="222"/>
      <c r="GP28" s="222"/>
      <c r="GQ28" s="222"/>
      <c r="GR28" s="222"/>
      <c r="GS28" s="222"/>
      <c r="GT28" s="222"/>
      <c r="GU28" s="222"/>
      <c r="GV28" s="222"/>
      <c r="GW28" s="222"/>
      <c r="GX28" s="222"/>
      <c r="GY28" s="222"/>
      <c r="GZ28" s="222"/>
      <c r="HA28" s="222"/>
      <c r="HB28" s="222"/>
      <c r="HC28" s="222"/>
      <c r="HD28" s="222"/>
      <c r="HE28" s="222"/>
      <c r="HF28" s="222"/>
      <c r="HG28" s="222"/>
      <c r="HH28" s="222"/>
      <c r="HI28" s="222"/>
      <c r="HJ28" s="222"/>
    </row>
    <row r="29" spans="1:218" s="223" customFormat="1" ht="28.5" x14ac:dyDescent="0.25">
      <c r="A29" s="148" t="s">
        <v>256</v>
      </c>
      <c r="B29" s="1" t="s">
        <v>256</v>
      </c>
      <c r="C29" s="2"/>
      <c r="D29" s="2">
        <v>44119</v>
      </c>
      <c r="E29" s="237">
        <v>147.75</v>
      </c>
      <c r="F29" s="135"/>
      <c r="G29" s="1"/>
      <c r="H29" s="1"/>
      <c r="I29" s="191" t="s">
        <v>392</v>
      </c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2"/>
      <c r="CT29" s="222"/>
      <c r="CU29" s="222"/>
      <c r="CV29" s="222"/>
      <c r="CW29" s="222"/>
      <c r="CX29" s="222"/>
      <c r="CY29" s="222"/>
      <c r="CZ29" s="222"/>
      <c r="DA29" s="222"/>
      <c r="DB29" s="222"/>
      <c r="DC29" s="222"/>
      <c r="DD29" s="222"/>
      <c r="DE29" s="222"/>
      <c r="DF29" s="222"/>
      <c r="DG29" s="222"/>
      <c r="DH29" s="222"/>
      <c r="DI29" s="222"/>
      <c r="DJ29" s="222"/>
      <c r="DK29" s="222"/>
      <c r="DL29" s="222"/>
      <c r="DM29" s="222"/>
      <c r="DN29" s="222"/>
      <c r="DO29" s="222"/>
      <c r="DP29" s="222"/>
      <c r="DQ29" s="222"/>
      <c r="DR29" s="222"/>
      <c r="DS29" s="222"/>
      <c r="DT29" s="222"/>
      <c r="DU29" s="222"/>
      <c r="DV29" s="222"/>
      <c r="DW29" s="222"/>
      <c r="DX29" s="222"/>
      <c r="DY29" s="222"/>
      <c r="DZ29" s="222"/>
      <c r="EA29" s="222"/>
      <c r="EB29" s="222"/>
      <c r="EC29" s="222"/>
      <c r="ED29" s="222"/>
      <c r="EE29" s="222"/>
      <c r="EF29" s="222"/>
      <c r="EG29" s="222"/>
      <c r="EH29" s="222"/>
      <c r="EI29" s="222"/>
      <c r="EJ29" s="222"/>
      <c r="EK29" s="222"/>
      <c r="EL29" s="222"/>
      <c r="EM29" s="222"/>
      <c r="EN29" s="222"/>
      <c r="EO29" s="222"/>
      <c r="EP29" s="222"/>
      <c r="EQ29" s="222"/>
      <c r="ER29" s="222"/>
      <c r="ES29" s="222"/>
      <c r="ET29" s="222"/>
      <c r="EU29" s="222"/>
      <c r="EV29" s="222"/>
      <c r="EW29" s="222"/>
      <c r="EX29" s="222"/>
      <c r="EY29" s="222"/>
      <c r="EZ29" s="222"/>
      <c r="FA29" s="222"/>
      <c r="FB29" s="222"/>
      <c r="FC29" s="222"/>
      <c r="FD29" s="222"/>
      <c r="FE29" s="222"/>
      <c r="FF29" s="222"/>
      <c r="FG29" s="222"/>
      <c r="FH29" s="222"/>
      <c r="FI29" s="222"/>
      <c r="FJ29" s="222"/>
      <c r="FK29" s="222"/>
      <c r="FL29" s="222"/>
      <c r="FM29" s="222"/>
      <c r="FN29" s="222"/>
      <c r="FO29" s="222"/>
      <c r="FP29" s="222"/>
      <c r="FQ29" s="222"/>
      <c r="FR29" s="222"/>
      <c r="FS29" s="222"/>
      <c r="FT29" s="222"/>
      <c r="FU29" s="222"/>
      <c r="FV29" s="222"/>
      <c r="FW29" s="222"/>
      <c r="FX29" s="222"/>
      <c r="FY29" s="222"/>
      <c r="FZ29" s="222"/>
      <c r="GA29" s="222"/>
      <c r="GB29" s="222"/>
      <c r="GC29" s="222"/>
      <c r="GD29" s="222"/>
      <c r="GE29" s="222"/>
      <c r="GF29" s="222"/>
      <c r="GG29" s="222"/>
      <c r="GH29" s="222"/>
      <c r="GI29" s="222"/>
      <c r="GJ29" s="222"/>
      <c r="GK29" s="222"/>
      <c r="GL29" s="222"/>
      <c r="GM29" s="222"/>
      <c r="GN29" s="222"/>
      <c r="GO29" s="222"/>
      <c r="GP29" s="222"/>
      <c r="GQ29" s="222"/>
      <c r="GR29" s="222"/>
      <c r="GS29" s="222"/>
      <c r="GT29" s="222"/>
      <c r="GU29" s="222"/>
      <c r="GV29" s="222"/>
      <c r="GW29" s="222"/>
      <c r="GX29" s="222"/>
      <c r="GY29" s="222"/>
      <c r="GZ29" s="222"/>
      <c r="HA29" s="222"/>
      <c r="HB29" s="222"/>
      <c r="HC29" s="222"/>
      <c r="HD29" s="222"/>
      <c r="HE29" s="222"/>
      <c r="HF29" s="222"/>
      <c r="HG29" s="222"/>
      <c r="HH29" s="222"/>
      <c r="HI29" s="222"/>
      <c r="HJ29" s="222"/>
    </row>
    <row r="30" spans="1:218" s="223" customFormat="1" ht="15" customHeight="1" x14ac:dyDescent="0.25">
      <c r="A30" s="148" t="s">
        <v>256</v>
      </c>
      <c r="B30" s="1" t="s">
        <v>256</v>
      </c>
      <c r="C30" s="2"/>
      <c r="D30" s="2">
        <v>44119</v>
      </c>
      <c r="E30" s="237">
        <v>147.75</v>
      </c>
      <c r="F30" s="135"/>
      <c r="G30" s="1"/>
      <c r="H30" s="1" t="s">
        <v>205</v>
      </c>
      <c r="I30" s="8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2"/>
      <c r="CW30" s="222"/>
      <c r="CX30" s="222"/>
      <c r="CY30" s="222"/>
      <c r="CZ30" s="222"/>
      <c r="DA30" s="222"/>
      <c r="DB30" s="222"/>
      <c r="DC30" s="222"/>
      <c r="DD30" s="222"/>
      <c r="DE30" s="222"/>
      <c r="DF30" s="222"/>
      <c r="DG30" s="222"/>
      <c r="DH30" s="222"/>
      <c r="DI30" s="222"/>
      <c r="DJ30" s="222"/>
      <c r="DK30" s="222"/>
      <c r="DL30" s="222"/>
      <c r="DM30" s="222"/>
      <c r="DN30" s="222"/>
      <c r="DO30" s="222"/>
      <c r="DP30" s="222"/>
      <c r="DQ30" s="222"/>
      <c r="DR30" s="222"/>
      <c r="DS30" s="222"/>
      <c r="DT30" s="222"/>
      <c r="DU30" s="222"/>
      <c r="DV30" s="222"/>
      <c r="DW30" s="222"/>
      <c r="DX30" s="222"/>
      <c r="DY30" s="222"/>
      <c r="DZ30" s="222"/>
      <c r="EA30" s="222"/>
      <c r="EB30" s="222"/>
      <c r="EC30" s="222"/>
      <c r="ED30" s="222"/>
      <c r="EE30" s="222"/>
      <c r="EF30" s="222"/>
      <c r="EG30" s="222"/>
      <c r="EH30" s="222"/>
      <c r="EI30" s="222"/>
      <c r="EJ30" s="222"/>
      <c r="EK30" s="222"/>
      <c r="EL30" s="222"/>
      <c r="EM30" s="222"/>
      <c r="EN30" s="222"/>
      <c r="EO30" s="222"/>
      <c r="EP30" s="222"/>
      <c r="EQ30" s="222"/>
      <c r="ER30" s="222"/>
      <c r="ES30" s="222"/>
      <c r="ET30" s="222"/>
      <c r="EU30" s="222"/>
      <c r="EV30" s="222"/>
      <c r="EW30" s="222"/>
      <c r="EX30" s="222"/>
      <c r="EY30" s="222"/>
      <c r="EZ30" s="222"/>
      <c r="FA30" s="222"/>
      <c r="FB30" s="222"/>
      <c r="FC30" s="222"/>
      <c r="FD30" s="222"/>
      <c r="FE30" s="222"/>
      <c r="FF30" s="222"/>
      <c r="FG30" s="222"/>
      <c r="FH30" s="222"/>
      <c r="FI30" s="222"/>
      <c r="FJ30" s="222"/>
      <c r="FK30" s="222"/>
      <c r="FL30" s="222"/>
      <c r="FM30" s="222"/>
      <c r="FN30" s="222"/>
      <c r="FO30" s="222"/>
      <c r="FP30" s="222"/>
      <c r="FQ30" s="222"/>
      <c r="FR30" s="222"/>
      <c r="FS30" s="222"/>
      <c r="FT30" s="222"/>
      <c r="FU30" s="222"/>
      <c r="FV30" s="222"/>
      <c r="FW30" s="222"/>
      <c r="FX30" s="222"/>
      <c r="FY30" s="222"/>
      <c r="FZ30" s="222"/>
      <c r="GA30" s="222"/>
      <c r="GB30" s="222"/>
      <c r="GC30" s="222"/>
      <c r="GD30" s="222"/>
      <c r="GE30" s="222"/>
      <c r="GF30" s="222"/>
      <c r="GG30" s="222"/>
      <c r="GH30" s="222"/>
      <c r="GI30" s="222"/>
      <c r="GJ30" s="222"/>
      <c r="GK30" s="222"/>
      <c r="GL30" s="222"/>
      <c r="GM30" s="222"/>
      <c r="GN30" s="222"/>
      <c r="GO30" s="222"/>
      <c r="GP30" s="222"/>
      <c r="GQ30" s="222"/>
      <c r="GR30" s="222"/>
      <c r="GS30" s="222"/>
      <c r="GT30" s="222"/>
      <c r="GU30" s="222"/>
      <c r="GV30" s="222"/>
      <c r="GW30" s="222"/>
      <c r="GX30" s="222"/>
      <c r="GY30" s="222"/>
      <c r="GZ30" s="222"/>
      <c r="HA30" s="222"/>
      <c r="HB30" s="222"/>
      <c r="HC30" s="222"/>
      <c r="HD30" s="222"/>
      <c r="HE30" s="222"/>
      <c r="HF30" s="222"/>
      <c r="HG30" s="222"/>
      <c r="HH30" s="222"/>
      <c r="HI30" s="222"/>
      <c r="HJ30" s="222"/>
    </row>
    <row r="31" spans="1:218" s="220" customFormat="1" ht="42.75" x14ac:dyDescent="0.25">
      <c r="A31" s="148" t="s">
        <v>301</v>
      </c>
      <c r="B31" s="1"/>
      <c r="C31" s="1"/>
      <c r="D31" s="2">
        <v>44120</v>
      </c>
      <c r="E31" s="200">
        <v>399</v>
      </c>
      <c r="F31" s="135"/>
      <c r="G31" s="135"/>
      <c r="H31" s="1" t="s">
        <v>390</v>
      </c>
      <c r="I31" s="191" t="s">
        <v>389</v>
      </c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  <c r="BK31" s="219"/>
      <c r="BL31" s="219"/>
      <c r="BM31" s="219"/>
      <c r="BN31" s="219"/>
      <c r="BO31" s="219"/>
      <c r="BP31" s="219"/>
      <c r="BQ31" s="219"/>
      <c r="BR31" s="219"/>
      <c r="BS31" s="219"/>
      <c r="BT31" s="219"/>
      <c r="BU31" s="219"/>
      <c r="BV31" s="219"/>
      <c r="BW31" s="219"/>
      <c r="BX31" s="219"/>
      <c r="BY31" s="219"/>
      <c r="BZ31" s="219"/>
      <c r="CA31" s="219"/>
      <c r="CB31" s="219"/>
      <c r="CC31" s="219"/>
      <c r="CD31" s="219"/>
      <c r="CE31" s="219"/>
      <c r="CF31" s="219"/>
      <c r="CG31" s="219"/>
      <c r="CH31" s="219"/>
      <c r="CI31" s="219"/>
      <c r="CJ31" s="219"/>
      <c r="CK31" s="219"/>
      <c r="CL31" s="219"/>
      <c r="CM31" s="219"/>
      <c r="CN31" s="219"/>
      <c r="CO31" s="219"/>
      <c r="CP31" s="219"/>
      <c r="CQ31" s="219"/>
      <c r="CR31" s="219"/>
      <c r="CS31" s="219"/>
      <c r="CT31" s="219"/>
      <c r="CU31" s="219"/>
      <c r="CV31" s="219"/>
      <c r="CW31" s="219"/>
      <c r="CX31" s="219"/>
      <c r="CY31" s="219"/>
      <c r="CZ31" s="219"/>
      <c r="DA31" s="219"/>
      <c r="DB31" s="219"/>
      <c r="DC31" s="219"/>
      <c r="DD31" s="219"/>
      <c r="DE31" s="219"/>
      <c r="DF31" s="219"/>
      <c r="DG31" s="219"/>
      <c r="DH31" s="219"/>
      <c r="DI31" s="219"/>
      <c r="DJ31" s="219"/>
      <c r="DK31" s="219"/>
      <c r="DL31" s="219"/>
      <c r="DM31" s="219"/>
      <c r="DN31" s="219"/>
      <c r="DO31" s="219"/>
      <c r="DP31" s="219"/>
      <c r="DQ31" s="219"/>
      <c r="DR31" s="219"/>
      <c r="DS31" s="219"/>
      <c r="DT31" s="219"/>
      <c r="DU31" s="219"/>
      <c r="DV31" s="219"/>
      <c r="DW31" s="219"/>
      <c r="DX31" s="219"/>
      <c r="DY31" s="219"/>
      <c r="DZ31" s="219"/>
      <c r="EA31" s="219"/>
      <c r="EB31" s="219"/>
      <c r="EC31" s="219"/>
      <c r="ED31" s="219"/>
      <c r="EE31" s="219"/>
      <c r="EF31" s="219"/>
      <c r="EG31" s="219"/>
      <c r="EH31" s="219"/>
      <c r="EI31" s="219"/>
      <c r="EJ31" s="219"/>
      <c r="EK31" s="219"/>
      <c r="EL31" s="219"/>
      <c r="EM31" s="219"/>
      <c r="EN31" s="219"/>
      <c r="EO31" s="219"/>
      <c r="EP31" s="219"/>
      <c r="EQ31" s="219"/>
      <c r="ER31" s="219"/>
      <c r="ES31" s="219"/>
      <c r="ET31" s="219"/>
      <c r="EU31" s="219"/>
      <c r="EV31" s="219"/>
      <c r="EW31" s="219"/>
      <c r="EX31" s="219"/>
      <c r="EY31" s="219"/>
      <c r="EZ31" s="219"/>
      <c r="FA31" s="219"/>
      <c r="FB31" s="219"/>
      <c r="FC31" s="219"/>
      <c r="FD31" s="219"/>
      <c r="FE31" s="219"/>
      <c r="FF31" s="219"/>
      <c r="FG31" s="219"/>
      <c r="FH31" s="219"/>
      <c r="FI31" s="219"/>
      <c r="FJ31" s="219"/>
      <c r="FK31" s="219"/>
      <c r="FL31" s="219"/>
      <c r="FM31" s="219"/>
      <c r="FN31" s="219"/>
      <c r="FO31" s="219"/>
      <c r="FP31" s="219"/>
      <c r="FQ31" s="219"/>
      <c r="FR31" s="219"/>
      <c r="FS31" s="219"/>
      <c r="FT31" s="219"/>
      <c r="FU31" s="219"/>
      <c r="FV31" s="219"/>
      <c r="FW31" s="219"/>
      <c r="FX31" s="219"/>
      <c r="FY31" s="219"/>
      <c r="FZ31" s="219"/>
      <c r="GA31" s="219"/>
      <c r="GB31" s="219"/>
      <c r="GC31" s="219"/>
      <c r="GD31" s="219"/>
      <c r="GE31" s="219"/>
      <c r="GF31" s="219"/>
      <c r="GG31" s="219"/>
      <c r="GH31" s="219"/>
      <c r="GI31" s="219"/>
      <c r="GJ31" s="219"/>
      <c r="GK31" s="219"/>
      <c r="GL31" s="219"/>
      <c r="GM31" s="219"/>
      <c r="GN31" s="219"/>
      <c r="GO31" s="219"/>
      <c r="GP31" s="219"/>
      <c r="GQ31" s="219"/>
      <c r="GR31" s="219"/>
      <c r="GS31" s="219"/>
      <c r="GT31" s="219"/>
      <c r="GU31" s="219"/>
      <c r="GV31" s="219"/>
      <c r="GW31" s="219"/>
      <c r="GX31" s="219"/>
      <c r="GY31" s="219"/>
      <c r="GZ31" s="219"/>
      <c r="HA31" s="219"/>
      <c r="HB31" s="219"/>
      <c r="HC31" s="219"/>
      <c r="HD31" s="219"/>
      <c r="HE31" s="219"/>
      <c r="HF31" s="219"/>
      <c r="HG31" s="219"/>
      <c r="HH31" s="219"/>
      <c r="HI31" s="219"/>
      <c r="HJ31" s="219"/>
    </row>
    <row r="32" spans="1:218" s="223" customFormat="1" ht="15" customHeight="1" x14ac:dyDescent="0.25">
      <c r="A32" s="147" t="s">
        <v>388</v>
      </c>
      <c r="B32" s="155" t="s">
        <v>388</v>
      </c>
      <c r="C32" s="1"/>
      <c r="D32" s="2">
        <v>44121</v>
      </c>
      <c r="E32" s="200">
        <v>16</v>
      </c>
      <c r="F32" s="230" t="s">
        <v>358</v>
      </c>
      <c r="G32" s="135"/>
      <c r="H32" s="1" t="s">
        <v>258</v>
      </c>
      <c r="I32" s="8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2"/>
      <c r="CX32" s="222"/>
      <c r="CY32" s="222"/>
      <c r="CZ32" s="222"/>
      <c r="DA32" s="222"/>
      <c r="DB32" s="222"/>
      <c r="DC32" s="222"/>
      <c r="DD32" s="222"/>
      <c r="DE32" s="222"/>
      <c r="DF32" s="222"/>
      <c r="DG32" s="222"/>
      <c r="DH32" s="222"/>
      <c r="DI32" s="222"/>
      <c r="DJ32" s="222"/>
      <c r="DK32" s="222"/>
      <c r="DL32" s="222"/>
      <c r="DM32" s="222"/>
      <c r="DN32" s="222"/>
      <c r="DO32" s="222"/>
      <c r="DP32" s="222"/>
      <c r="DQ32" s="222"/>
      <c r="DR32" s="222"/>
      <c r="DS32" s="222"/>
      <c r="DT32" s="222"/>
      <c r="DU32" s="222"/>
      <c r="DV32" s="222"/>
      <c r="DW32" s="222"/>
      <c r="DX32" s="222"/>
      <c r="DY32" s="222"/>
      <c r="DZ32" s="222"/>
      <c r="EA32" s="222"/>
      <c r="EB32" s="222"/>
      <c r="EC32" s="222"/>
      <c r="ED32" s="222"/>
      <c r="EE32" s="222"/>
      <c r="EF32" s="222"/>
      <c r="EG32" s="222"/>
      <c r="EH32" s="222"/>
      <c r="EI32" s="222"/>
      <c r="EJ32" s="222"/>
      <c r="EK32" s="222"/>
      <c r="EL32" s="222"/>
      <c r="EM32" s="222"/>
      <c r="EN32" s="222"/>
      <c r="EO32" s="222"/>
      <c r="EP32" s="222"/>
      <c r="EQ32" s="222"/>
      <c r="ER32" s="222"/>
      <c r="ES32" s="222"/>
      <c r="ET32" s="222"/>
      <c r="EU32" s="222"/>
      <c r="EV32" s="222"/>
      <c r="EW32" s="222"/>
      <c r="EX32" s="222"/>
      <c r="EY32" s="222"/>
      <c r="EZ32" s="222"/>
      <c r="FA32" s="222"/>
      <c r="FB32" s="222"/>
      <c r="FC32" s="222"/>
      <c r="FD32" s="222"/>
      <c r="FE32" s="222"/>
      <c r="FF32" s="222"/>
      <c r="FG32" s="222"/>
      <c r="FH32" s="222"/>
      <c r="FI32" s="222"/>
      <c r="FJ32" s="222"/>
      <c r="FK32" s="222"/>
      <c r="FL32" s="222"/>
      <c r="FM32" s="222"/>
      <c r="FN32" s="222"/>
      <c r="FO32" s="222"/>
      <c r="FP32" s="222"/>
      <c r="FQ32" s="222"/>
      <c r="FR32" s="222"/>
      <c r="FS32" s="222"/>
      <c r="FT32" s="222"/>
      <c r="FU32" s="222"/>
      <c r="FV32" s="222"/>
      <c r="FW32" s="222"/>
      <c r="FX32" s="222"/>
      <c r="FY32" s="222"/>
      <c r="FZ32" s="222"/>
      <c r="GA32" s="222"/>
      <c r="GB32" s="222"/>
      <c r="GC32" s="222"/>
      <c r="GD32" s="222"/>
      <c r="GE32" s="222"/>
      <c r="GF32" s="222"/>
      <c r="GG32" s="222"/>
      <c r="GH32" s="222"/>
      <c r="GI32" s="222"/>
      <c r="GJ32" s="222"/>
      <c r="GK32" s="222"/>
      <c r="GL32" s="222"/>
      <c r="GM32" s="222"/>
      <c r="GN32" s="222"/>
      <c r="GO32" s="222"/>
      <c r="GP32" s="222"/>
      <c r="GQ32" s="222"/>
      <c r="GR32" s="222"/>
      <c r="GS32" s="222"/>
      <c r="GT32" s="222"/>
      <c r="GU32" s="222"/>
      <c r="GV32" s="222"/>
      <c r="GW32" s="222"/>
      <c r="GX32" s="222"/>
      <c r="GY32" s="222"/>
      <c r="GZ32" s="222"/>
      <c r="HA32" s="222"/>
      <c r="HB32" s="222"/>
      <c r="HC32" s="222"/>
      <c r="HD32" s="222"/>
      <c r="HE32" s="222"/>
      <c r="HF32" s="222"/>
      <c r="HG32" s="222"/>
      <c r="HH32" s="222"/>
      <c r="HI32" s="222"/>
      <c r="HJ32" s="222"/>
    </row>
    <row r="33" spans="1:218" s="223" customFormat="1" ht="15" customHeight="1" x14ac:dyDescent="0.25">
      <c r="A33" s="147" t="s">
        <v>388</v>
      </c>
      <c r="B33" s="155" t="s">
        <v>388</v>
      </c>
      <c r="C33" s="1"/>
      <c r="D33" s="2">
        <v>44121</v>
      </c>
      <c r="E33" s="200">
        <v>16</v>
      </c>
      <c r="F33" s="135"/>
      <c r="G33" s="135"/>
      <c r="H33" s="1" t="s">
        <v>258</v>
      </c>
      <c r="I33" s="8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2"/>
      <c r="CX33" s="222"/>
      <c r="CY33" s="222"/>
      <c r="CZ33" s="222"/>
      <c r="DA33" s="222"/>
      <c r="DB33" s="222"/>
      <c r="DC33" s="222"/>
      <c r="DD33" s="222"/>
      <c r="DE33" s="222"/>
      <c r="DF33" s="222"/>
      <c r="DG33" s="222"/>
      <c r="DH33" s="222"/>
      <c r="DI33" s="222"/>
      <c r="DJ33" s="222"/>
      <c r="DK33" s="222"/>
      <c r="DL33" s="222"/>
      <c r="DM33" s="222"/>
      <c r="DN33" s="222"/>
      <c r="DO33" s="222"/>
      <c r="DP33" s="222"/>
      <c r="DQ33" s="222"/>
      <c r="DR33" s="222"/>
      <c r="DS33" s="222"/>
      <c r="DT33" s="222"/>
      <c r="DU33" s="222"/>
      <c r="DV33" s="222"/>
      <c r="DW33" s="222"/>
      <c r="DX33" s="222"/>
      <c r="DY33" s="222"/>
      <c r="DZ33" s="222"/>
      <c r="EA33" s="222"/>
      <c r="EB33" s="222"/>
      <c r="EC33" s="222"/>
      <c r="ED33" s="222"/>
      <c r="EE33" s="222"/>
      <c r="EF33" s="222"/>
      <c r="EG33" s="222"/>
      <c r="EH33" s="222"/>
      <c r="EI33" s="222"/>
      <c r="EJ33" s="222"/>
      <c r="EK33" s="222"/>
      <c r="EL33" s="222"/>
      <c r="EM33" s="222"/>
      <c r="EN33" s="222"/>
      <c r="EO33" s="222"/>
      <c r="EP33" s="222"/>
      <c r="EQ33" s="222"/>
      <c r="ER33" s="222"/>
      <c r="ES33" s="222"/>
      <c r="ET33" s="222"/>
      <c r="EU33" s="222"/>
      <c r="EV33" s="222"/>
      <c r="EW33" s="222"/>
      <c r="EX33" s="222"/>
      <c r="EY33" s="222"/>
      <c r="EZ33" s="222"/>
      <c r="FA33" s="222"/>
      <c r="FB33" s="222"/>
      <c r="FC33" s="222"/>
      <c r="FD33" s="222"/>
      <c r="FE33" s="222"/>
      <c r="FF33" s="222"/>
      <c r="FG33" s="222"/>
      <c r="FH33" s="222"/>
      <c r="FI33" s="222"/>
      <c r="FJ33" s="222"/>
      <c r="FK33" s="222"/>
      <c r="FL33" s="222"/>
      <c r="FM33" s="222"/>
      <c r="FN33" s="222"/>
      <c r="FO33" s="222"/>
      <c r="FP33" s="222"/>
      <c r="FQ33" s="222"/>
      <c r="FR33" s="222"/>
      <c r="FS33" s="222"/>
      <c r="FT33" s="222"/>
      <c r="FU33" s="222"/>
      <c r="FV33" s="222"/>
      <c r="FW33" s="222"/>
      <c r="FX33" s="222"/>
      <c r="FY33" s="222"/>
      <c r="FZ33" s="222"/>
      <c r="GA33" s="222"/>
      <c r="GB33" s="222"/>
      <c r="GC33" s="222"/>
      <c r="GD33" s="222"/>
      <c r="GE33" s="222"/>
      <c r="GF33" s="222"/>
      <c r="GG33" s="222"/>
      <c r="GH33" s="222"/>
      <c r="GI33" s="222"/>
      <c r="GJ33" s="222"/>
      <c r="GK33" s="222"/>
      <c r="GL33" s="222"/>
      <c r="GM33" s="222"/>
      <c r="GN33" s="222"/>
      <c r="GO33" s="222"/>
      <c r="GP33" s="222"/>
      <c r="GQ33" s="222"/>
      <c r="GR33" s="222"/>
      <c r="GS33" s="222"/>
      <c r="GT33" s="222"/>
      <c r="GU33" s="222"/>
      <c r="GV33" s="222"/>
      <c r="GW33" s="222"/>
      <c r="GX33" s="222"/>
      <c r="GY33" s="222"/>
      <c r="GZ33" s="222"/>
      <c r="HA33" s="222"/>
      <c r="HB33" s="222"/>
      <c r="HC33" s="222"/>
      <c r="HD33" s="222"/>
      <c r="HE33" s="222"/>
      <c r="HF33" s="222"/>
      <c r="HG33" s="222"/>
      <c r="HH33" s="222"/>
      <c r="HI33" s="222"/>
      <c r="HJ33" s="222"/>
    </row>
    <row r="34" spans="1:218" s="235" customFormat="1" ht="15" customHeight="1" x14ac:dyDescent="0.25">
      <c r="A34" s="233" t="s">
        <v>386</v>
      </c>
      <c r="B34" s="44"/>
      <c r="C34" s="16"/>
      <c r="D34" s="17">
        <v>44124</v>
      </c>
      <c r="E34" s="210">
        <v>996</v>
      </c>
      <c r="F34" s="18"/>
      <c r="G34" s="18"/>
      <c r="H34" s="16"/>
      <c r="I34" s="89" t="s">
        <v>377</v>
      </c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  <c r="BP34" s="234"/>
      <c r="BQ34" s="234"/>
      <c r="BR34" s="234"/>
      <c r="BS34" s="234"/>
      <c r="BT34" s="234"/>
      <c r="BU34" s="234"/>
      <c r="BV34" s="234"/>
      <c r="BW34" s="234"/>
      <c r="BX34" s="234"/>
      <c r="BY34" s="234"/>
      <c r="BZ34" s="234"/>
      <c r="CA34" s="234"/>
      <c r="CB34" s="234"/>
      <c r="CC34" s="234"/>
      <c r="CD34" s="234"/>
      <c r="CE34" s="234"/>
      <c r="CF34" s="234"/>
      <c r="CG34" s="234"/>
      <c r="CH34" s="234"/>
      <c r="CI34" s="234"/>
      <c r="CJ34" s="234"/>
      <c r="CK34" s="234"/>
      <c r="CL34" s="234"/>
      <c r="CM34" s="234"/>
      <c r="CN34" s="234"/>
      <c r="CO34" s="234"/>
      <c r="CP34" s="234"/>
      <c r="CQ34" s="234"/>
      <c r="CR34" s="234"/>
      <c r="CS34" s="234"/>
      <c r="CT34" s="234"/>
      <c r="CU34" s="234"/>
      <c r="CV34" s="234"/>
      <c r="CW34" s="234"/>
      <c r="CX34" s="234"/>
      <c r="CY34" s="234"/>
      <c r="CZ34" s="234"/>
      <c r="DA34" s="234"/>
      <c r="DB34" s="234"/>
      <c r="DC34" s="234"/>
      <c r="DD34" s="234"/>
      <c r="DE34" s="234"/>
      <c r="DF34" s="234"/>
      <c r="DG34" s="234"/>
      <c r="DH34" s="234"/>
      <c r="DI34" s="234"/>
      <c r="DJ34" s="234"/>
      <c r="DK34" s="234"/>
      <c r="DL34" s="234"/>
      <c r="DM34" s="234"/>
      <c r="DN34" s="234"/>
      <c r="DO34" s="234"/>
      <c r="DP34" s="234"/>
      <c r="DQ34" s="234"/>
      <c r="DR34" s="234"/>
      <c r="DS34" s="234"/>
      <c r="DT34" s="234"/>
      <c r="DU34" s="234"/>
      <c r="DV34" s="234"/>
      <c r="DW34" s="234"/>
      <c r="DX34" s="234"/>
      <c r="DY34" s="234"/>
      <c r="DZ34" s="234"/>
      <c r="EA34" s="234"/>
      <c r="EB34" s="234"/>
      <c r="EC34" s="234"/>
      <c r="ED34" s="234"/>
      <c r="EE34" s="234"/>
      <c r="EF34" s="234"/>
      <c r="EG34" s="234"/>
      <c r="EH34" s="234"/>
      <c r="EI34" s="234"/>
      <c r="EJ34" s="234"/>
      <c r="EK34" s="234"/>
      <c r="EL34" s="234"/>
      <c r="EM34" s="234"/>
      <c r="EN34" s="234"/>
      <c r="EO34" s="234"/>
      <c r="EP34" s="234"/>
      <c r="EQ34" s="234"/>
      <c r="ER34" s="234"/>
      <c r="ES34" s="234"/>
      <c r="ET34" s="234"/>
      <c r="EU34" s="234"/>
      <c r="EV34" s="234"/>
      <c r="EW34" s="234"/>
      <c r="EX34" s="234"/>
      <c r="EY34" s="234"/>
      <c r="EZ34" s="234"/>
      <c r="FA34" s="234"/>
      <c r="FB34" s="234"/>
      <c r="FC34" s="234"/>
      <c r="FD34" s="234"/>
      <c r="FE34" s="234"/>
      <c r="FF34" s="234"/>
      <c r="FG34" s="234"/>
      <c r="FH34" s="234"/>
      <c r="FI34" s="234"/>
      <c r="FJ34" s="234"/>
      <c r="FK34" s="234"/>
      <c r="FL34" s="234"/>
      <c r="FM34" s="234"/>
      <c r="FN34" s="234"/>
      <c r="FO34" s="234"/>
      <c r="FP34" s="234"/>
      <c r="FQ34" s="234"/>
      <c r="FR34" s="234"/>
      <c r="FS34" s="234"/>
      <c r="FT34" s="234"/>
      <c r="FU34" s="234"/>
      <c r="FV34" s="234"/>
      <c r="FW34" s="234"/>
      <c r="FX34" s="234"/>
      <c r="FY34" s="234"/>
      <c r="FZ34" s="234"/>
      <c r="GA34" s="234"/>
      <c r="GB34" s="234"/>
      <c r="GC34" s="234"/>
      <c r="GD34" s="234"/>
      <c r="GE34" s="234"/>
      <c r="GF34" s="234"/>
      <c r="GG34" s="234"/>
      <c r="GH34" s="234"/>
      <c r="GI34" s="234"/>
      <c r="GJ34" s="234"/>
      <c r="GK34" s="234"/>
      <c r="GL34" s="234"/>
      <c r="GM34" s="234"/>
      <c r="GN34" s="234"/>
      <c r="GO34" s="234"/>
      <c r="GP34" s="234"/>
      <c r="GQ34" s="234"/>
      <c r="GR34" s="234"/>
      <c r="GS34" s="234"/>
      <c r="GT34" s="234"/>
      <c r="GU34" s="234"/>
      <c r="GV34" s="234"/>
      <c r="GW34" s="234"/>
      <c r="GX34" s="234"/>
      <c r="GY34" s="234"/>
      <c r="GZ34" s="234"/>
      <c r="HA34" s="234"/>
      <c r="HB34" s="234"/>
      <c r="HC34" s="234"/>
      <c r="HD34" s="234"/>
      <c r="HE34" s="234"/>
      <c r="HF34" s="234"/>
      <c r="HG34" s="234"/>
      <c r="HH34" s="234"/>
      <c r="HI34" s="234"/>
      <c r="HJ34" s="234"/>
    </row>
    <row r="35" spans="1:218" s="220" customFormat="1" ht="15" customHeight="1" x14ac:dyDescent="0.25">
      <c r="A35" s="148" t="s">
        <v>32</v>
      </c>
      <c r="B35" s="223"/>
      <c r="C35" s="1">
        <v>388059</v>
      </c>
      <c r="D35" s="2">
        <v>44125</v>
      </c>
      <c r="E35" s="200">
        <v>28.4</v>
      </c>
      <c r="F35" s="135"/>
      <c r="G35" s="1"/>
      <c r="H35" s="1" t="s">
        <v>26</v>
      </c>
      <c r="I35" s="82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19"/>
      <c r="BS35" s="219"/>
      <c r="BT35" s="219"/>
      <c r="BU35" s="219"/>
      <c r="BV35" s="219"/>
      <c r="BW35" s="219"/>
      <c r="BX35" s="219"/>
      <c r="BY35" s="219"/>
      <c r="BZ35" s="219"/>
      <c r="CA35" s="219"/>
      <c r="CB35" s="219"/>
      <c r="CC35" s="219"/>
      <c r="CD35" s="219"/>
      <c r="CE35" s="219"/>
      <c r="CF35" s="219"/>
      <c r="CG35" s="219"/>
      <c r="CH35" s="219"/>
      <c r="CI35" s="219"/>
      <c r="CJ35" s="219"/>
      <c r="CK35" s="219"/>
      <c r="CL35" s="219"/>
      <c r="CM35" s="219"/>
      <c r="CN35" s="219"/>
      <c r="CO35" s="219"/>
      <c r="CP35" s="219"/>
      <c r="CQ35" s="219"/>
      <c r="CR35" s="219"/>
      <c r="CS35" s="219"/>
      <c r="CT35" s="219"/>
      <c r="CU35" s="219"/>
      <c r="CV35" s="219"/>
      <c r="CW35" s="219"/>
      <c r="CX35" s="219"/>
      <c r="CY35" s="219"/>
      <c r="CZ35" s="219"/>
      <c r="DA35" s="219"/>
      <c r="DB35" s="219"/>
      <c r="DC35" s="219"/>
      <c r="DD35" s="219"/>
      <c r="DE35" s="219"/>
      <c r="DF35" s="219"/>
      <c r="DG35" s="219"/>
      <c r="DH35" s="219"/>
      <c r="DI35" s="219"/>
      <c r="DJ35" s="219"/>
      <c r="DK35" s="219"/>
      <c r="DL35" s="219"/>
      <c r="DM35" s="219"/>
      <c r="DN35" s="219"/>
      <c r="DO35" s="219"/>
      <c r="DP35" s="219"/>
      <c r="DQ35" s="219"/>
      <c r="DR35" s="219"/>
      <c r="DS35" s="219"/>
      <c r="DT35" s="219"/>
      <c r="DU35" s="219"/>
      <c r="DV35" s="219"/>
      <c r="DW35" s="219"/>
      <c r="DX35" s="219"/>
      <c r="DY35" s="219"/>
      <c r="DZ35" s="219"/>
      <c r="EA35" s="219"/>
      <c r="EB35" s="219"/>
      <c r="EC35" s="219"/>
      <c r="ED35" s="219"/>
      <c r="EE35" s="219"/>
      <c r="EF35" s="219"/>
      <c r="EG35" s="219"/>
      <c r="EH35" s="219"/>
      <c r="EI35" s="219"/>
      <c r="EJ35" s="219"/>
      <c r="EK35" s="219"/>
      <c r="EL35" s="219"/>
      <c r="EM35" s="219"/>
      <c r="EN35" s="219"/>
      <c r="EO35" s="219"/>
      <c r="EP35" s="219"/>
      <c r="EQ35" s="219"/>
      <c r="ER35" s="219"/>
      <c r="ES35" s="219"/>
      <c r="ET35" s="219"/>
      <c r="EU35" s="219"/>
      <c r="EV35" s="219"/>
      <c r="EW35" s="219"/>
      <c r="EX35" s="219"/>
      <c r="EY35" s="219"/>
      <c r="EZ35" s="219"/>
      <c r="FA35" s="219"/>
      <c r="FB35" s="219"/>
      <c r="FC35" s="219"/>
      <c r="FD35" s="219"/>
      <c r="FE35" s="219"/>
      <c r="FF35" s="219"/>
      <c r="FG35" s="219"/>
      <c r="FH35" s="219"/>
      <c r="FI35" s="219"/>
      <c r="FJ35" s="219"/>
      <c r="FK35" s="219"/>
      <c r="FL35" s="219"/>
      <c r="FM35" s="219"/>
      <c r="FN35" s="219"/>
      <c r="FO35" s="219"/>
      <c r="FP35" s="219"/>
      <c r="FQ35" s="219"/>
      <c r="FR35" s="219"/>
      <c r="FS35" s="219"/>
      <c r="FT35" s="219"/>
      <c r="FU35" s="219"/>
      <c r="FV35" s="219"/>
      <c r="FW35" s="219"/>
      <c r="FX35" s="219"/>
      <c r="FY35" s="219"/>
      <c r="FZ35" s="219"/>
      <c r="GA35" s="219"/>
      <c r="GB35" s="219"/>
      <c r="GC35" s="219"/>
      <c r="GD35" s="219"/>
      <c r="GE35" s="219"/>
      <c r="GF35" s="219"/>
      <c r="GG35" s="219"/>
      <c r="GH35" s="219"/>
      <c r="GI35" s="219"/>
      <c r="GJ35" s="219"/>
      <c r="GK35" s="219"/>
      <c r="GL35" s="219"/>
      <c r="GM35" s="219"/>
      <c r="GN35" s="219"/>
      <c r="GO35" s="219"/>
      <c r="GP35" s="219"/>
      <c r="GQ35" s="219"/>
      <c r="GR35" s="219"/>
      <c r="GS35" s="219"/>
      <c r="GT35" s="219"/>
      <c r="GU35" s="219"/>
      <c r="GV35" s="219"/>
      <c r="GW35" s="219"/>
      <c r="GX35" s="219"/>
      <c r="GY35" s="219"/>
      <c r="GZ35" s="219"/>
      <c r="HA35" s="219"/>
      <c r="HB35" s="219"/>
      <c r="HC35" s="219"/>
      <c r="HD35" s="219"/>
      <c r="HE35" s="219"/>
      <c r="HF35" s="219"/>
      <c r="HG35" s="219"/>
      <c r="HH35" s="219"/>
      <c r="HI35" s="219"/>
      <c r="HJ35" s="219"/>
    </row>
    <row r="36" spans="1:218" s="220" customFormat="1" x14ac:dyDescent="0.25">
      <c r="A36" s="231" t="s">
        <v>387</v>
      </c>
      <c r="B36" s="223"/>
      <c r="C36" s="223"/>
      <c r="D36" s="2">
        <v>44126</v>
      </c>
      <c r="E36" s="221">
        <v>45</v>
      </c>
      <c r="F36" s="223"/>
      <c r="G36" s="223"/>
      <c r="H36" s="223"/>
      <c r="I36" s="232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19"/>
      <c r="BQ36" s="219"/>
      <c r="BR36" s="219"/>
      <c r="BS36" s="219"/>
      <c r="BT36" s="219"/>
      <c r="BU36" s="219"/>
      <c r="BV36" s="219"/>
      <c r="BW36" s="219"/>
      <c r="BX36" s="219"/>
      <c r="BY36" s="219"/>
      <c r="BZ36" s="219"/>
      <c r="CA36" s="219"/>
      <c r="CB36" s="219"/>
      <c r="CC36" s="219"/>
      <c r="CD36" s="219"/>
      <c r="CE36" s="219"/>
      <c r="CF36" s="219"/>
      <c r="CG36" s="219"/>
      <c r="CH36" s="219"/>
      <c r="CI36" s="219"/>
      <c r="CJ36" s="219"/>
      <c r="CK36" s="219"/>
      <c r="CL36" s="219"/>
      <c r="CM36" s="219"/>
      <c r="CN36" s="219"/>
      <c r="CO36" s="219"/>
      <c r="CP36" s="219"/>
      <c r="CQ36" s="219"/>
      <c r="CR36" s="219"/>
      <c r="CS36" s="219"/>
      <c r="CT36" s="219"/>
      <c r="CU36" s="219"/>
      <c r="CV36" s="219"/>
      <c r="CW36" s="219"/>
      <c r="CX36" s="219"/>
      <c r="CY36" s="219"/>
      <c r="CZ36" s="219"/>
      <c r="DA36" s="219"/>
      <c r="DB36" s="219"/>
      <c r="DC36" s="219"/>
      <c r="DD36" s="219"/>
      <c r="DE36" s="219"/>
      <c r="DF36" s="219"/>
      <c r="DG36" s="219"/>
      <c r="DH36" s="219"/>
      <c r="DI36" s="219"/>
      <c r="DJ36" s="219"/>
      <c r="DK36" s="219"/>
      <c r="DL36" s="219"/>
      <c r="DM36" s="219"/>
      <c r="DN36" s="219"/>
      <c r="DO36" s="219"/>
      <c r="DP36" s="219"/>
      <c r="DQ36" s="219"/>
      <c r="DR36" s="219"/>
      <c r="DS36" s="219"/>
      <c r="DT36" s="219"/>
      <c r="DU36" s="219"/>
      <c r="DV36" s="219"/>
      <c r="DW36" s="219"/>
      <c r="DX36" s="219"/>
      <c r="DY36" s="219"/>
      <c r="DZ36" s="219"/>
      <c r="EA36" s="219"/>
      <c r="EB36" s="219"/>
      <c r="EC36" s="219"/>
      <c r="ED36" s="219"/>
      <c r="EE36" s="219"/>
      <c r="EF36" s="219"/>
      <c r="EG36" s="219"/>
      <c r="EH36" s="219"/>
      <c r="EI36" s="219"/>
      <c r="EJ36" s="219"/>
      <c r="EK36" s="219"/>
      <c r="EL36" s="219"/>
      <c r="EM36" s="219"/>
      <c r="EN36" s="219"/>
      <c r="EO36" s="219"/>
      <c r="EP36" s="219"/>
      <c r="EQ36" s="219"/>
      <c r="ER36" s="219"/>
      <c r="ES36" s="219"/>
      <c r="ET36" s="219"/>
      <c r="EU36" s="219"/>
      <c r="EV36" s="219"/>
      <c r="EW36" s="219"/>
      <c r="EX36" s="219"/>
      <c r="EY36" s="219"/>
      <c r="EZ36" s="219"/>
      <c r="FA36" s="219"/>
      <c r="FB36" s="219"/>
      <c r="FC36" s="219"/>
      <c r="FD36" s="219"/>
      <c r="FE36" s="219"/>
      <c r="FF36" s="219"/>
      <c r="FG36" s="219"/>
      <c r="FH36" s="219"/>
      <c r="FI36" s="219"/>
      <c r="FJ36" s="219"/>
      <c r="FK36" s="219"/>
      <c r="FL36" s="219"/>
      <c r="FM36" s="219"/>
      <c r="FN36" s="219"/>
      <c r="FO36" s="219"/>
      <c r="FP36" s="219"/>
      <c r="FQ36" s="219"/>
      <c r="FR36" s="219"/>
      <c r="FS36" s="219"/>
      <c r="FT36" s="219"/>
      <c r="FU36" s="219"/>
      <c r="FV36" s="219"/>
      <c r="FW36" s="219"/>
      <c r="FX36" s="219"/>
      <c r="FY36" s="219"/>
      <c r="FZ36" s="219"/>
      <c r="GA36" s="219"/>
      <c r="GB36" s="219"/>
      <c r="GC36" s="219"/>
      <c r="GD36" s="219"/>
      <c r="GE36" s="219"/>
      <c r="GF36" s="219"/>
      <c r="GG36" s="219"/>
      <c r="GH36" s="219"/>
      <c r="GI36" s="219"/>
      <c r="GJ36" s="219"/>
      <c r="GK36" s="219"/>
      <c r="GL36" s="219"/>
      <c r="GM36" s="219"/>
      <c r="GN36" s="219"/>
      <c r="GO36" s="219"/>
      <c r="GP36" s="219"/>
      <c r="GQ36" s="219"/>
      <c r="GR36" s="219"/>
      <c r="GS36" s="219"/>
      <c r="GT36" s="219"/>
      <c r="GU36" s="219"/>
      <c r="GV36" s="219"/>
      <c r="GW36" s="219"/>
      <c r="GX36" s="219"/>
      <c r="GY36" s="219"/>
      <c r="GZ36" s="219"/>
      <c r="HA36" s="219"/>
      <c r="HB36" s="219"/>
      <c r="HC36" s="219"/>
      <c r="HD36" s="219"/>
      <c r="HE36" s="219"/>
      <c r="HF36" s="219"/>
      <c r="HG36" s="219"/>
      <c r="HH36" s="219"/>
      <c r="HI36" s="219"/>
      <c r="HJ36" s="219"/>
    </row>
    <row r="37" spans="1:218" s="158" customFormat="1" ht="15" customHeight="1" x14ac:dyDescent="0.25">
      <c r="A37" s="151"/>
      <c r="E37" s="212"/>
      <c r="I37" s="84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</row>
    <row r="38" spans="1:218" s="158" customFormat="1" x14ac:dyDescent="0.25">
      <c r="A38" s="149"/>
      <c r="B38" s="11"/>
      <c r="C38" s="11"/>
      <c r="D38" s="13"/>
      <c r="E38" s="200"/>
      <c r="F38" s="14"/>
      <c r="G38" s="10"/>
      <c r="H38" s="4"/>
      <c r="I38" s="84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</row>
    <row r="39" spans="1:218" s="158" customFormat="1" ht="15" customHeight="1" x14ac:dyDescent="0.25">
      <c r="A39" s="149" t="s">
        <v>44</v>
      </c>
      <c r="B39" s="206" t="s">
        <v>44</v>
      </c>
      <c r="C39" s="11"/>
      <c r="D39" s="11"/>
      <c r="E39" s="201">
        <v>3.06</v>
      </c>
      <c r="F39" s="58"/>
      <c r="G39" s="10"/>
      <c r="H39" s="4"/>
      <c r="I39" s="84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</row>
    <row r="40" spans="1:218" s="158" customFormat="1" x14ac:dyDescent="0.25">
      <c r="A40" s="151" t="s">
        <v>45</v>
      </c>
      <c r="B40" s="211" t="s">
        <v>45</v>
      </c>
      <c r="C40" s="124"/>
      <c r="D40" s="124"/>
      <c r="E40" s="202">
        <v>236.72</v>
      </c>
      <c r="F40" s="58"/>
      <c r="G40" s="124"/>
      <c r="H40" s="124"/>
      <c r="I40" s="125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</row>
    <row r="41" spans="1:218" s="158" customFormat="1" ht="15" customHeight="1" x14ac:dyDescent="0.25">
      <c r="A41" s="151"/>
      <c r="B41" s="124"/>
      <c r="C41" s="124"/>
      <c r="D41" s="124"/>
      <c r="E41" s="203"/>
      <c r="F41" s="124"/>
      <c r="G41" s="124"/>
      <c r="H41" s="124"/>
      <c r="I41" s="125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  <c r="GS41" s="61"/>
      <c r="GT41" s="61"/>
      <c r="GU41" s="61"/>
      <c r="GV41" s="61"/>
      <c r="GW41" s="61"/>
      <c r="GX41" s="61"/>
      <c r="GY41" s="61"/>
      <c r="GZ41" s="61"/>
      <c r="HA41" s="61"/>
      <c r="HB41" s="61"/>
      <c r="HC41" s="61"/>
      <c r="HD41" s="61"/>
      <c r="HE41" s="61"/>
      <c r="HF41" s="61"/>
      <c r="HG41" s="61"/>
      <c r="HH41" s="61"/>
      <c r="HI41" s="61"/>
      <c r="HJ41" s="61"/>
    </row>
    <row r="42" spans="1:218" s="158" customFormat="1" ht="15" customHeight="1" x14ac:dyDescent="0.25">
      <c r="A42" s="151"/>
      <c r="B42" s="124"/>
      <c r="C42" s="124"/>
      <c r="D42" s="124"/>
      <c r="E42" s="203"/>
      <c r="F42" s="124"/>
      <c r="G42" s="124"/>
      <c r="H42" s="124"/>
      <c r="I42" s="125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</row>
    <row r="43" spans="1:218" s="158" customFormat="1" ht="15" customHeight="1" x14ac:dyDescent="0.25">
      <c r="A43" s="151"/>
      <c r="B43" s="124"/>
      <c r="C43" s="124"/>
      <c r="D43" s="124"/>
      <c r="E43" s="203"/>
      <c r="F43" s="124"/>
      <c r="G43" s="124"/>
      <c r="H43" s="124"/>
      <c r="I43" s="125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  <c r="GS43" s="61"/>
      <c r="GT43" s="61"/>
      <c r="GU43" s="61"/>
      <c r="GV43" s="61"/>
      <c r="GW43" s="61"/>
      <c r="GX43" s="61"/>
      <c r="GY43" s="61"/>
      <c r="GZ43" s="61"/>
      <c r="HA43" s="61"/>
      <c r="HB43" s="61"/>
      <c r="HC43" s="61"/>
      <c r="HD43" s="61"/>
      <c r="HE43" s="61"/>
      <c r="HF43" s="61"/>
      <c r="HG43" s="61"/>
      <c r="HH43" s="61"/>
      <c r="HI43" s="61"/>
      <c r="HJ43" s="61"/>
    </row>
    <row r="44" spans="1:218" s="158" customFormat="1" ht="15" customHeight="1" thickBot="1" x14ac:dyDescent="0.3">
      <c r="A44" s="153"/>
      <c r="B44" s="139"/>
      <c r="C44" s="139"/>
      <c r="D44" s="140" t="s">
        <v>342</v>
      </c>
      <c r="E44" s="205">
        <f>SUM(E4:E40)</f>
        <v>12206.709999999995</v>
      </c>
      <c r="F44" s="139"/>
      <c r="G44" s="139"/>
      <c r="H44" s="139"/>
      <c r="I44" s="142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</row>
  </sheetData>
  <autoFilter ref="A3:I44"/>
  <mergeCells count="1">
    <mergeCell ref="A1:I1"/>
  </mergeCells>
  <hyperlinks>
    <hyperlink ref="A27" r:id="rId1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opLeftCell="B1" workbookViewId="0">
      <selection activeCell="H10" sqref="H10"/>
    </sheetView>
  </sheetViews>
  <sheetFormatPr defaultRowHeight="15" x14ac:dyDescent="0.25"/>
  <cols>
    <col min="1" max="1" width="33.42578125" style="8" customWidth="1"/>
    <col min="2" max="2" width="37.42578125" style="8" customWidth="1"/>
    <col min="3" max="3" width="14" style="257" bestFit="1" customWidth="1"/>
    <col min="4" max="4" width="22.7109375" style="8" customWidth="1"/>
    <col min="5" max="5" width="16.7109375" style="8" customWidth="1"/>
    <col min="6" max="6" width="25.85546875" style="22" customWidth="1"/>
    <col min="7" max="7" width="35" style="8" customWidth="1"/>
    <col min="8" max="8" width="23.28515625" style="8" customWidth="1"/>
    <col min="9" max="9" width="20.28515625" style="8" hidden="1" customWidth="1"/>
    <col min="10" max="10" width="25.5703125" style="8" hidden="1" customWidth="1"/>
    <col min="11" max="16384" width="9.140625" style="8"/>
  </cols>
  <sheetData>
    <row r="1" spans="1:18" ht="15.75" thickBot="1" x14ac:dyDescent="0.3">
      <c r="A1" s="290" t="s">
        <v>115</v>
      </c>
      <c r="B1" s="291"/>
      <c r="C1" s="291"/>
      <c r="D1" s="291"/>
      <c r="E1" s="291"/>
      <c r="F1" s="291"/>
      <c r="G1" s="291"/>
      <c r="H1" s="291"/>
      <c r="I1" s="291"/>
      <c r="J1" s="292"/>
    </row>
    <row r="2" spans="1:18" ht="15.75" thickBot="1" x14ac:dyDescent="0.3">
      <c r="A2" s="20"/>
      <c r="B2" s="20"/>
      <c r="C2" s="253"/>
      <c r="D2" s="20"/>
      <c r="E2" s="20"/>
      <c r="F2" s="243"/>
      <c r="G2" s="20"/>
      <c r="H2" s="244"/>
      <c r="I2" s="20"/>
      <c r="J2" s="20"/>
    </row>
    <row r="3" spans="1:18" x14ac:dyDescent="0.25">
      <c r="A3" s="245" t="s">
        <v>0</v>
      </c>
      <c r="B3" s="246" t="s">
        <v>1</v>
      </c>
      <c r="C3" s="254" t="s">
        <v>395</v>
      </c>
      <c r="D3" s="246" t="s">
        <v>2</v>
      </c>
      <c r="E3" s="247" t="s">
        <v>3</v>
      </c>
      <c r="F3" s="248" t="s">
        <v>4</v>
      </c>
      <c r="G3" s="247" t="s">
        <v>5</v>
      </c>
      <c r="H3" s="249" t="s">
        <v>6</v>
      </c>
      <c r="I3" s="247" t="s">
        <v>7</v>
      </c>
      <c r="J3" s="250" t="s">
        <v>8</v>
      </c>
    </row>
    <row r="4" spans="1:18" ht="29.25" x14ac:dyDescent="0.25">
      <c r="A4" s="6" t="s">
        <v>101</v>
      </c>
      <c r="B4" s="6" t="s">
        <v>43</v>
      </c>
      <c r="C4" s="255"/>
      <c r="D4" s="5">
        <v>584098</v>
      </c>
      <c r="E4" s="6">
        <v>43642</v>
      </c>
      <c r="F4" s="23">
        <v>231.25</v>
      </c>
      <c r="G4" s="7" t="s">
        <v>84</v>
      </c>
      <c r="H4" s="4">
        <v>74</v>
      </c>
      <c r="I4" s="11" t="s">
        <v>49</v>
      </c>
      <c r="J4" s="33" t="s">
        <v>54</v>
      </c>
    </row>
    <row r="5" spans="1:18" x14ac:dyDescent="0.25">
      <c r="A5" s="6" t="s">
        <v>102</v>
      </c>
      <c r="B5" s="6"/>
      <c r="C5" s="255">
        <v>207</v>
      </c>
      <c r="D5" s="5"/>
      <c r="E5" s="6">
        <v>43685</v>
      </c>
      <c r="F5" s="23">
        <v>90.06</v>
      </c>
      <c r="G5" s="7" t="s">
        <v>118</v>
      </c>
      <c r="H5" s="4">
        <v>799</v>
      </c>
      <c r="I5" s="11" t="s">
        <v>38</v>
      </c>
      <c r="J5" s="33"/>
    </row>
    <row r="6" spans="1:18" x14ac:dyDescent="0.25">
      <c r="A6" s="6" t="s">
        <v>103</v>
      </c>
      <c r="B6" s="6" t="s">
        <v>51</v>
      </c>
      <c r="C6" s="255">
        <v>208</v>
      </c>
      <c r="D6" s="5">
        <v>250180</v>
      </c>
      <c r="E6" s="6">
        <v>43686</v>
      </c>
      <c r="F6" s="23">
        <v>205.41</v>
      </c>
      <c r="G6" s="7" t="s">
        <v>104</v>
      </c>
      <c r="H6" s="4">
        <v>799</v>
      </c>
      <c r="I6" s="11" t="s">
        <v>38</v>
      </c>
      <c r="J6" s="32"/>
    </row>
    <row r="7" spans="1:18" x14ac:dyDescent="0.25">
      <c r="A7" s="4" t="s">
        <v>105</v>
      </c>
      <c r="B7" s="4" t="s">
        <v>105</v>
      </c>
      <c r="C7" s="255">
        <v>57</v>
      </c>
      <c r="D7" s="4">
        <v>116258</v>
      </c>
      <c r="E7" s="6">
        <v>43306</v>
      </c>
      <c r="F7" s="23">
        <v>462.41</v>
      </c>
      <c r="G7" s="10" t="s">
        <v>23</v>
      </c>
      <c r="H7" s="10" t="s">
        <v>14</v>
      </c>
      <c r="I7" s="4" t="s">
        <v>15</v>
      </c>
      <c r="J7" s="28" t="s">
        <v>16</v>
      </c>
    </row>
    <row r="8" spans="1:18" ht="28.5" x14ac:dyDescent="0.25">
      <c r="A8" s="4" t="s">
        <v>63</v>
      </c>
      <c r="B8" s="4" t="s">
        <v>64</v>
      </c>
      <c r="C8" s="255">
        <v>210</v>
      </c>
      <c r="D8" s="4">
        <v>196698</v>
      </c>
      <c r="E8" s="6">
        <v>43733</v>
      </c>
      <c r="F8" s="23">
        <v>578.33000000000004</v>
      </c>
      <c r="G8" s="10" t="s">
        <v>106</v>
      </c>
      <c r="H8" s="10" t="s">
        <v>399</v>
      </c>
      <c r="I8" s="4"/>
      <c r="J8" s="28" t="s">
        <v>58</v>
      </c>
    </row>
    <row r="9" spans="1:18" x14ac:dyDescent="0.25">
      <c r="A9" s="4" t="s">
        <v>92</v>
      </c>
      <c r="B9" s="4" t="s">
        <v>92</v>
      </c>
      <c r="C9" s="255">
        <v>204</v>
      </c>
      <c r="D9" s="4">
        <v>1409333</v>
      </c>
      <c r="E9" s="6">
        <v>43733</v>
      </c>
      <c r="F9" s="38">
        <v>579.79999999999995</v>
      </c>
      <c r="G9" s="7" t="s">
        <v>107</v>
      </c>
      <c r="H9" s="4">
        <v>765</v>
      </c>
      <c r="I9" s="251" t="s">
        <v>10</v>
      </c>
      <c r="J9" s="39"/>
    </row>
    <row r="10" spans="1:18" s="20" customFormat="1" ht="14.25" x14ac:dyDescent="0.2">
      <c r="A10" s="36" t="s">
        <v>65</v>
      </c>
      <c r="B10" s="36"/>
      <c r="C10" s="259">
        <v>215</v>
      </c>
      <c r="D10" s="36"/>
      <c r="E10" s="34">
        <v>43739</v>
      </c>
      <c r="F10" s="35">
        <v>1912.5</v>
      </c>
      <c r="G10" s="10" t="s">
        <v>108</v>
      </c>
      <c r="H10" s="10">
        <v>623</v>
      </c>
      <c r="I10" s="36" t="s">
        <v>9</v>
      </c>
      <c r="J10" s="36"/>
      <c r="K10" s="19"/>
      <c r="L10" s="30"/>
      <c r="M10" s="30"/>
      <c r="N10" s="19"/>
      <c r="O10" s="19"/>
      <c r="P10" s="31"/>
      <c r="Q10" s="30"/>
      <c r="R10" s="19"/>
    </row>
    <row r="11" spans="1:18" s="20" customFormat="1" ht="28.5" x14ac:dyDescent="0.2">
      <c r="A11" s="4" t="s">
        <v>66</v>
      </c>
      <c r="B11" s="4" t="s">
        <v>67</v>
      </c>
      <c r="C11" s="255">
        <v>186</v>
      </c>
      <c r="D11" s="4"/>
      <c r="E11" s="6">
        <v>43742</v>
      </c>
      <c r="F11" s="23">
        <v>485.02</v>
      </c>
      <c r="G11" s="10" t="s">
        <v>109</v>
      </c>
      <c r="H11" s="10" t="s">
        <v>398</v>
      </c>
      <c r="I11" s="4"/>
      <c r="J11" s="28" t="s">
        <v>58</v>
      </c>
      <c r="K11" s="19"/>
      <c r="L11" s="30"/>
      <c r="M11" s="30"/>
      <c r="N11" s="19"/>
      <c r="O11" s="19"/>
      <c r="P11" s="31"/>
      <c r="Q11" s="30"/>
      <c r="R11" s="19"/>
    </row>
    <row r="12" spans="1:18" s="20" customFormat="1" ht="28.5" x14ac:dyDescent="0.2">
      <c r="A12" s="4" t="s">
        <v>68</v>
      </c>
      <c r="B12" s="4" t="s">
        <v>68</v>
      </c>
      <c r="C12" s="255">
        <v>216</v>
      </c>
      <c r="D12" s="4">
        <v>2658332</v>
      </c>
      <c r="E12" s="6">
        <v>43746</v>
      </c>
      <c r="F12" s="23">
        <v>367.29</v>
      </c>
      <c r="G12" s="10" t="s">
        <v>110</v>
      </c>
      <c r="H12" s="10" t="s">
        <v>399</v>
      </c>
      <c r="I12" s="4"/>
      <c r="J12" s="28" t="s">
        <v>58</v>
      </c>
      <c r="K12" s="19"/>
      <c r="L12" s="30"/>
      <c r="M12" s="30"/>
      <c r="N12" s="19"/>
      <c r="O12" s="19"/>
      <c r="P12" s="31"/>
      <c r="Q12" s="30"/>
      <c r="R12" s="19"/>
    </row>
    <row r="13" spans="1:18" s="20" customFormat="1" ht="28.5" x14ac:dyDescent="0.2">
      <c r="A13" s="4" t="s">
        <v>69</v>
      </c>
      <c r="B13" s="4" t="s">
        <v>61</v>
      </c>
      <c r="C13" s="255">
        <v>217</v>
      </c>
      <c r="D13" s="4">
        <v>267</v>
      </c>
      <c r="E13" s="6">
        <v>43749</v>
      </c>
      <c r="F13" s="23">
        <v>437.5</v>
      </c>
      <c r="G13" s="10" t="s">
        <v>111</v>
      </c>
      <c r="H13" s="10" t="s">
        <v>400</v>
      </c>
      <c r="I13" s="4"/>
      <c r="J13" s="40" t="s">
        <v>58</v>
      </c>
      <c r="K13" s="19"/>
      <c r="L13" s="30"/>
      <c r="M13" s="30"/>
      <c r="N13" s="19"/>
      <c r="O13" s="19"/>
      <c r="P13" s="31"/>
      <c r="Q13" s="30"/>
      <c r="R13" s="19"/>
    </row>
    <row r="14" spans="1:18" s="20" customFormat="1" ht="28.5" x14ac:dyDescent="0.2">
      <c r="A14" s="4" t="s">
        <v>72</v>
      </c>
      <c r="B14" s="4" t="s">
        <v>72</v>
      </c>
      <c r="C14" s="255">
        <v>228</v>
      </c>
      <c r="D14" s="5">
        <v>42896</v>
      </c>
      <c r="E14" s="6">
        <v>43756</v>
      </c>
      <c r="F14" s="23">
        <v>232.5</v>
      </c>
      <c r="G14" s="7" t="s">
        <v>150</v>
      </c>
      <c r="H14" s="4">
        <v>580</v>
      </c>
      <c r="I14" s="4"/>
      <c r="J14" s="40" t="s">
        <v>58</v>
      </c>
      <c r="K14" s="19"/>
      <c r="L14" s="30"/>
      <c r="M14" s="30"/>
      <c r="N14" s="19"/>
      <c r="O14" s="19"/>
      <c r="P14" s="31"/>
      <c r="Q14" s="30"/>
      <c r="R14" s="19"/>
    </row>
    <row r="15" spans="1:18" s="20" customFormat="1" ht="28.5" x14ac:dyDescent="0.2">
      <c r="A15" s="4" t="s">
        <v>66</v>
      </c>
      <c r="B15" s="4" t="s">
        <v>123</v>
      </c>
      <c r="C15" s="255">
        <v>186</v>
      </c>
      <c r="D15" s="5">
        <v>12208</v>
      </c>
      <c r="E15" s="6">
        <v>43786</v>
      </c>
      <c r="F15" s="23">
        <v>226.17</v>
      </c>
      <c r="G15" s="7" t="s">
        <v>53</v>
      </c>
      <c r="H15" s="4">
        <v>548</v>
      </c>
      <c r="I15" s="4"/>
      <c r="J15" s="40" t="s">
        <v>58</v>
      </c>
      <c r="K15" s="19"/>
      <c r="L15" s="30"/>
      <c r="M15" s="30"/>
      <c r="N15" s="19"/>
      <c r="O15" s="19"/>
      <c r="P15" s="31"/>
      <c r="Q15" s="30"/>
      <c r="R15" s="19"/>
    </row>
    <row r="16" spans="1:18" s="20" customFormat="1" ht="14.25" x14ac:dyDescent="0.2">
      <c r="A16" s="11" t="s">
        <v>42</v>
      </c>
      <c r="B16" s="11" t="s">
        <v>42</v>
      </c>
      <c r="C16" s="256">
        <v>203</v>
      </c>
      <c r="D16" s="11">
        <v>5667110</v>
      </c>
      <c r="E16" s="13">
        <v>43794</v>
      </c>
      <c r="F16" s="23">
        <v>326.31</v>
      </c>
      <c r="G16" s="14" t="s">
        <v>143</v>
      </c>
      <c r="H16" s="10">
        <v>579</v>
      </c>
      <c r="I16" s="4" t="s">
        <v>22</v>
      </c>
      <c r="J16" s="32"/>
      <c r="K16" s="19"/>
      <c r="L16" s="30"/>
      <c r="M16" s="30"/>
      <c r="N16" s="19"/>
      <c r="O16" s="19"/>
      <c r="P16" s="31"/>
      <c r="Q16" s="30"/>
      <c r="R16" s="19"/>
    </row>
    <row r="17" spans="1:18" s="20" customFormat="1" ht="14.25" x14ac:dyDescent="0.2">
      <c r="A17" s="4" t="s">
        <v>70</v>
      </c>
      <c r="B17" s="4" t="s">
        <v>71</v>
      </c>
      <c r="C17" s="255">
        <v>218</v>
      </c>
      <c r="D17" s="4">
        <v>745440</v>
      </c>
      <c r="E17" s="6">
        <v>43754</v>
      </c>
      <c r="F17" s="23">
        <v>89.52</v>
      </c>
      <c r="G17" s="10" t="s">
        <v>141</v>
      </c>
      <c r="H17" s="10">
        <v>579</v>
      </c>
      <c r="I17" s="4" t="s">
        <v>22</v>
      </c>
      <c r="J17" s="40"/>
      <c r="K17" s="19"/>
      <c r="L17" s="30"/>
      <c r="M17" s="30"/>
      <c r="N17" s="19"/>
      <c r="O17" s="19"/>
      <c r="P17" s="31"/>
      <c r="Q17" s="30"/>
      <c r="R17" s="19"/>
    </row>
    <row r="18" spans="1:18" s="20" customFormat="1" ht="14.25" x14ac:dyDescent="0.2">
      <c r="A18" s="4" t="s">
        <v>70</v>
      </c>
      <c r="B18" s="4" t="s">
        <v>71</v>
      </c>
      <c r="C18" s="255">
        <v>218</v>
      </c>
      <c r="D18" s="4">
        <v>745440</v>
      </c>
      <c r="E18" s="6">
        <v>43754</v>
      </c>
      <c r="F18" s="23">
        <v>18.23</v>
      </c>
      <c r="G18" s="10" t="s">
        <v>142</v>
      </c>
      <c r="H18" s="10" t="s">
        <v>41</v>
      </c>
      <c r="I18" s="4" t="s">
        <v>12</v>
      </c>
      <c r="J18" s="40"/>
      <c r="K18" s="19"/>
      <c r="L18" s="30"/>
      <c r="M18" s="30"/>
      <c r="N18" s="19"/>
      <c r="O18" s="19"/>
      <c r="P18" s="31"/>
      <c r="Q18" s="30"/>
      <c r="R18" s="19"/>
    </row>
    <row r="19" spans="1:18" s="20" customFormat="1" ht="14.25" x14ac:dyDescent="0.2">
      <c r="A19" s="4" t="s">
        <v>76</v>
      </c>
      <c r="B19" s="4" t="s">
        <v>77</v>
      </c>
      <c r="C19" s="255">
        <v>229</v>
      </c>
      <c r="D19" s="4"/>
      <c r="E19" s="6">
        <v>43767</v>
      </c>
      <c r="F19" s="21">
        <v>290.17</v>
      </c>
      <c r="G19" s="7" t="s">
        <v>112</v>
      </c>
      <c r="H19" s="4">
        <v>580</v>
      </c>
      <c r="I19" s="4"/>
      <c r="J19" s="4"/>
      <c r="K19" s="19"/>
      <c r="L19" s="30"/>
      <c r="M19" s="30"/>
      <c r="N19" s="19"/>
      <c r="O19" s="19"/>
      <c r="P19" s="31"/>
      <c r="Q19" s="30"/>
      <c r="R19" s="19"/>
    </row>
    <row r="20" spans="1:18" s="20" customFormat="1" ht="14.25" x14ac:dyDescent="0.2">
      <c r="A20" s="11" t="s">
        <v>78</v>
      </c>
      <c r="B20" s="11" t="s">
        <v>78</v>
      </c>
      <c r="C20" s="256">
        <v>231</v>
      </c>
      <c r="D20" s="11"/>
      <c r="E20" s="13">
        <v>43769</v>
      </c>
      <c r="F20" s="23">
        <v>311.14999999999998</v>
      </c>
      <c r="G20" s="14" t="s">
        <v>189</v>
      </c>
      <c r="H20" s="4">
        <v>579</v>
      </c>
      <c r="I20" s="4"/>
      <c r="J20" s="4"/>
      <c r="K20" s="19"/>
      <c r="L20" s="30"/>
      <c r="M20" s="30"/>
      <c r="N20" s="19"/>
      <c r="O20" s="19"/>
      <c r="P20" s="31"/>
      <c r="Q20" s="30"/>
      <c r="R20" s="19"/>
    </row>
    <row r="21" spans="1:18" x14ac:dyDescent="0.25">
      <c r="A21" s="11" t="s">
        <v>130</v>
      </c>
      <c r="B21" s="11" t="s">
        <v>130</v>
      </c>
      <c r="C21" s="256">
        <v>221</v>
      </c>
      <c r="D21" s="11"/>
      <c r="E21" s="13">
        <v>43797</v>
      </c>
      <c r="F21" s="23">
        <v>129</v>
      </c>
      <c r="G21" s="14" t="s">
        <v>144</v>
      </c>
      <c r="H21" s="10" t="s">
        <v>34</v>
      </c>
      <c r="I21" s="4" t="s">
        <v>11</v>
      </c>
      <c r="J21" s="32"/>
    </row>
    <row r="22" spans="1:18" s="20" customFormat="1" ht="14.25" x14ac:dyDescent="0.2">
      <c r="A22" s="11" t="s">
        <v>159</v>
      </c>
      <c r="B22" s="11" t="s">
        <v>160</v>
      </c>
      <c r="C22" s="256">
        <v>225</v>
      </c>
      <c r="D22" s="11">
        <v>582938</v>
      </c>
      <c r="E22" s="13">
        <v>43805</v>
      </c>
      <c r="F22" s="23">
        <v>25.63</v>
      </c>
      <c r="G22" s="14" t="s">
        <v>169</v>
      </c>
      <c r="H22" s="4" t="s">
        <v>161</v>
      </c>
      <c r="I22" s="4" t="s">
        <v>12</v>
      </c>
      <c r="J22" s="37"/>
      <c r="K22" s="19"/>
      <c r="L22" s="30"/>
      <c r="M22" s="30"/>
      <c r="N22" s="19"/>
      <c r="O22" s="19"/>
      <c r="P22" s="31"/>
      <c r="Q22" s="30"/>
      <c r="R22" s="19"/>
    </row>
    <row r="23" spans="1:18" s="20" customFormat="1" ht="14.25" x14ac:dyDescent="0.2">
      <c r="A23" s="11" t="s">
        <v>159</v>
      </c>
      <c r="B23" s="11" t="s">
        <v>163</v>
      </c>
      <c r="C23" s="256">
        <v>225</v>
      </c>
      <c r="D23" s="11">
        <v>493629</v>
      </c>
      <c r="E23" s="13">
        <v>43805</v>
      </c>
      <c r="F23" s="23">
        <v>77.27</v>
      </c>
      <c r="G23" s="14" t="s">
        <v>169</v>
      </c>
      <c r="H23" s="4">
        <v>623</v>
      </c>
      <c r="I23" s="4"/>
      <c r="J23" s="37"/>
      <c r="K23" s="19"/>
      <c r="L23" s="30"/>
      <c r="M23" s="30"/>
      <c r="N23" s="19"/>
      <c r="O23" s="19"/>
      <c r="P23" s="31"/>
      <c r="Q23" s="30"/>
      <c r="R23" s="19"/>
    </row>
    <row r="24" spans="1:18" s="20" customFormat="1" ht="14.25" x14ac:dyDescent="0.2">
      <c r="A24" s="11" t="s">
        <v>159</v>
      </c>
      <c r="B24" s="11" t="s">
        <v>160</v>
      </c>
      <c r="C24" s="256">
        <v>225</v>
      </c>
      <c r="D24" s="11">
        <v>582938</v>
      </c>
      <c r="E24" s="13">
        <v>43805</v>
      </c>
      <c r="F24" s="23">
        <v>1.96</v>
      </c>
      <c r="G24" s="14" t="s">
        <v>162</v>
      </c>
      <c r="H24" s="4" t="s">
        <v>41</v>
      </c>
      <c r="I24" s="4" t="s">
        <v>12</v>
      </c>
      <c r="J24" s="37"/>
      <c r="K24" s="19"/>
      <c r="L24" s="30"/>
      <c r="M24" s="30"/>
      <c r="N24" s="19"/>
      <c r="O24" s="19"/>
      <c r="P24" s="31"/>
      <c r="Q24" s="30"/>
      <c r="R24" s="19"/>
    </row>
    <row r="25" spans="1:18" s="20" customFormat="1" ht="14.25" x14ac:dyDescent="0.2">
      <c r="A25" s="4" t="s">
        <v>136</v>
      </c>
      <c r="B25" s="4"/>
      <c r="C25" s="255">
        <v>226</v>
      </c>
      <c r="D25" s="4"/>
      <c r="E25" s="6">
        <v>43804</v>
      </c>
      <c r="F25" s="21">
        <v>189.97</v>
      </c>
      <c r="G25" s="7" t="s">
        <v>148</v>
      </c>
      <c r="H25" s="4">
        <v>638</v>
      </c>
      <c r="I25" s="4" t="s">
        <v>46</v>
      </c>
      <c r="J25" s="37"/>
      <c r="K25" s="19"/>
      <c r="L25" s="30"/>
      <c r="M25" s="30"/>
      <c r="N25" s="19"/>
      <c r="O25" s="19"/>
      <c r="P25" s="31"/>
      <c r="Q25" s="30"/>
      <c r="R25" s="19"/>
    </row>
    <row r="26" spans="1:18" s="20" customFormat="1" ht="14.25" x14ac:dyDescent="0.2">
      <c r="A26" s="4" t="s">
        <v>137</v>
      </c>
      <c r="B26" s="4"/>
      <c r="C26" s="255">
        <v>227</v>
      </c>
      <c r="D26" s="4"/>
      <c r="E26" s="6">
        <v>43805</v>
      </c>
      <c r="F26" s="21">
        <v>433.5</v>
      </c>
      <c r="G26" s="7" t="s">
        <v>149</v>
      </c>
      <c r="H26" s="4">
        <v>663</v>
      </c>
      <c r="I26" s="4" t="s">
        <v>11</v>
      </c>
      <c r="J26" s="4"/>
      <c r="K26" s="19"/>
      <c r="L26" s="30"/>
      <c r="M26" s="30"/>
      <c r="N26" s="19"/>
      <c r="O26" s="19"/>
      <c r="P26" s="31"/>
      <c r="Q26" s="30"/>
      <c r="R26" s="19"/>
    </row>
    <row r="27" spans="1:18" s="20" customFormat="1" ht="14.25" x14ac:dyDescent="0.2">
      <c r="A27" s="4" t="s">
        <v>170</v>
      </c>
      <c r="B27" s="4" t="s">
        <v>171</v>
      </c>
      <c r="C27" s="255">
        <v>232</v>
      </c>
      <c r="D27" s="4"/>
      <c r="E27" s="6">
        <v>43822</v>
      </c>
      <c r="F27" s="23">
        <v>83.6</v>
      </c>
      <c r="G27" s="7" t="s">
        <v>172</v>
      </c>
      <c r="H27" s="4" t="s">
        <v>173</v>
      </c>
      <c r="I27" s="4" t="s">
        <v>174</v>
      </c>
      <c r="J27" s="37"/>
      <c r="K27" s="19"/>
      <c r="L27" s="30"/>
      <c r="M27" s="30"/>
      <c r="N27" s="19"/>
      <c r="O27" s="19"/>
      <c r="P27" s="31"/>
      <c r="Q27" s="30"/>
      <c r="R27" s="19"/>
    </row>
    <row r="28" spans="1:18" s="20" customFormat="1" ht="14.25" x14ac:dyDescent="0.2">
      <c r="A28" s="11" t="s">
        <v>31</v>
      </c>
      <c r="B28" s="11" t="s">
        <v>32</v>
      </c>
      <c r="C28" s="256">
        <v>219</v>
      </c>
      <c r="D28" s="11"/>
      <c r="E28" s="13">
        <v>43824</v>
      </c>
      <c r="F28" s="23">
        <v>28.4</v>
      </c>
      <c r="G28" s="14" t="s">
        <v>33</v>
      </c>
      <c r="H28" s="4" t="s">
        <v>34</v>
      </c>
      <c r="I28" s="4" t="s">
        <v>46</v>
      </c>
      <c r="J28" s="28"/>
      <c r="K28" s="19"/>
      <c r="L28" s="30"/>
      <c r="M28" s="30"/>
      <c r="N28" s="19"/>
      <c r="O28" s="19"/>
      <c r="P28" s="31"/>
      <c r="Q28" s="30"/>
      <c r="R28" s="19"/>
    </row>
    <row r="29" spans="1:18" s="20" customFormat="1" ht="28.5" x14ac:dyDescent="0.2">
      <c r="A29" s="11" t="s">
        <v>175</v>
      </c>
      <c r="B29" s="11" t="s">
        <v>175</v>
      </c>
      <c r="C29" s="256">
        <v>220</v>
      </c>
      <c r="D29" s="11"/>
      <c r="E29" s="13">
        <v>43825</v>
      </c>
      <c r="F29" s="23">
        <v>499</v>
      </c>
      <c r="G29" s="14" t="s">
        <v>176</v>
      </c>
      <c r="H29" s="4">
        <v>74</v>
      </c>
      <c r="I29" s="4" t="s">
        <v>177</v>
      </c>
      <c r="J29" s="29" t="s">
        <v>178</v>
      </c>
      <c r="K29" s="19"/>
      <c r="L29" s="30"/>
      <c r="M29" s="30"/>
      <c r="N29" s="19"/>
      <c r="O29" s="19"/>
      <c r="P29" s="31"/>
      <c r="Q29" s="30"/>
      <c r="R29" s="19"/>
    </row>
    <row r="30" spans="1:18" s="20" customFormat="1" ht="14.25" x14ac:dyDescent="0.2">
      <c r="A30" s="11" t="s">
        <v>55</v>
      </c>
      <c r="B30" s="11" t="s">
        <v>55</v>
      </c>
      <c r="C30" s="256">
        <v>223</v>
      </c>
      <c r="D30" s="11"/>
      <c r="E30" s="13">
        <v>43830</v>
      </c>
      <c r="F30" s="23">
        <f>439.78/3</f>
        <v>146.59333333333333</v>
      </c>
      <c r="G30" s="14" t="s">
        <v>56</v>
      </c>
      <c r="H30" s="4">
        <v>663</v>
      </c>
      <c r="I30" s="4" t="s">
        <v>59</v>
      </c>
      <c r="J30" s="4"/>
      <c r="K30" s="19"/>
      <c r="L30" s="30"/>
      <c r="M30" s="30"/>
      <c r="N30" s="19"/>
      <c r="O30" s="19"/>
      <c r="P30" s="31"/>
      <c r="Q30" s="30"/>
      <c r="R30" s="19"/>
    </row>
    <row r="31" spans="1:18" s="20" customFormat="1" ht="14.25" x14ac:dyDescent="0.2">
      <c r="A31" s="11" t="s">
        <v>55</v>
      </c>
      <c r="B31" s="11" t="s">
        <v>55</v>
      </c>
      <c r="C31" s="256">
        <v>223</v>
      </c>
      <c r="D31" s="11"/>
      <c r="E31" s="13">
        <v>43830</v>
      </c>
      <c r="F31" s="23">
        <v>146.59333333333333</v>
      </c>
      <c r="G31" s="14" t="s">
        <v>56</v>
      </c>
      <c r="H31" s="4">
        <v>663</v>
      </c>
      <c r="I31" s="4" t="s">
        <v>36</v>
      </c>
      <c r="J31" s="4"/>
      <c r="K31" s="19"/>
      <c r="L31" s="30"/>
      <c r="M31" s="30"/>
      <c r="N31" s="19"/>
      <c r="O31" s="19"/>
      <c r="P31" s="31"/>
      <c r="Q31" s="30"/>
      <c r="R31" s="19"/>
    </row>
    <row r="32" spans="1:18" s="20" customFormat="1" ht="14.25" x14ac:dyDescent="0.2">
      <c r="A32" s="11" t="s">
        <v>55</v>
      </c>
      <c r="B32" s="11" t="s">
        <v>55</v>
      </c>
      <c r="C32" s="256">
        <v>223</v>
      </c>
      <c r="D32" s="11"/>
      <c r="E32" s="13">
        <v>43830</v>
      </c>
      <c r="F32" s="23">
        <v>146.59333333333333</v>
      </c>
      <c r="G32" s="14" t="s">
        <v>56</v>
      </c>
      <c r="H32" s="4">
        <v>663</v>
      </c>
      <c r="I32" s="4" t="s">
        <v>60</v>
      </c>
      <c r="J32" s="4"/>
      <c r="K32" s="19"/>
      <c r="L32" s="30"/>
      <c r="M32" s="30"/>
      <c r="N32" s="19"/>
      <c r="O32" s="19"/>
      <c r="P32" s="31"/>
      <c r="Q32" s="30"/>
      <c r="R32" s="19"/>
    </row>
    <row r="33" spans="1:18" s="20" customFormat="1" ht="14.25" x14ac:dyDescent="0.2">
      <c r="A33" s="4" t="s">
        <v>17</v>
      </c>
      <c r="B33" s="4" t="s">
        <v>17</v>
      </c>
      <c r="C33" s="255">
        <v>10</v>
      </c>
      <c r="D33" s="4"/>
      <c r="E33" s="6">
        <v>43831</v>
      </c>
      <c r="F33" s="23">
        <v>116.02</v>
      </c>
      <c r="G33" s="10" t="s">
        <v>18</v>
      </c>
      <c r="H33" s="10" t="s">
        <v>19</v>
      </c>
      <c r="I33" s="4" t="s">
        <v>20</v>
      </c>
      <c r="J33" s="4"/>
      <c r="K33" s="19"/>
      <c r="L33" s="30"/>
      <c r="M33" s="30"/>
      <c r="N33" s="19"/>
      <c r="O33" s="19"/>
      <c r="P33" s="31"/>
      <c r="Q33" s="30"/>
      <c r="R33" s="19"/>
    </row>
    <row r="34" spans="1:18" s="20" customFormat="1" ht="14.25" x14ac:dyDescent="0.2">
      <c r="A34" s="4" t="s">
        <v>21</v>
      </c>
      <c r="B34" s="4" t="s">
        <v>21</v>
      </c>
      <c r="C34" s="255">
        <v>32</v>
      </c>
      <c r="D34" s="4"/>
      <c r="E34" s="6">
        <v>43833</v>
      </c>
      <c r="F34" s="23">
        <f>679.67*0.5</f>
        <v>339.83499999999998</v>
      </c>
      <c r="G34" s="10" t="s">
        <v>18</v>
      </c>
      <c r="H34" s="10" t="s">
        <v>19</v>
      </c>
      <c r="I34" s="4" t="s">
        <v>25</v>
      </c>
      <c r="J34" s="4"/>
      <c r="K34" s="19"/>
      <c r="L34" s="30"/>
      <c r="M34" s="30"/>
      <c r="N34" s="19"/>
      <c r="O34" s="19"/>
      <c r="P34" s="31"/>
      <c r="Q34" s="30"/>
      <c r="R34" s="19"/>
    </row>
    <row r="35" spans="1:18" s="20" customFormat="1" ht="15.95" customHeight="1" x14ac:dyDescent="0.2">
      <c r="A35" s="4" t="s">
        <v>21</v>
      </c>
      <c r="B35" s="4" t="s">
        <v>21</v>
      </c>
      <c r="C35" s="255">
        <v>32</v>
      </c>
      <c r="D35" s="4"/>
      <c r="E35" s="6">
        <v>43833</v>
      </c>
      <c r="F35" s="23">
        <f>679.67*0.355</f>
        <v>241.28284999999997</v>
      </c>
      <c r="G35" s="10" t="s">
        <v>18</v>
      </c>
      <c r="H35" s="10" t="s">
        <v>19</v>
      </c>
      <c r="I35" s="4" t="s">
        <v>15</v>
      </c>
      <c r="J35" s="4"/>
    </row>
    <row r="36" spans="1:18" s="20" customFormat="1" ht="15.95" customHeight="1" x14ac:dyDescent="0.2">
      <c r="A36" s="4" t="s">
        <v>21</v>
      </c>
      <c r="B36" s="4" t="s">
        <v>21</v>
      </c>
      <c r="C36" s="255">
        <v>32</v>
      </c>
      <c r="D36" s="4"/>
      <c r="E36" s="6">
        <v>43833</v>
      </c>
      <c r="F36" s="23">
        <f>679.67*0.145</f>
        <v>98.552149999999983</v>
      </c>
      <c r="G36" s="10" t="s">
        <v>18</v>
      </c>
      <c r="H36" s="10" t="s">
        <v>19</v>
      </c>
      <c r="I36" s="4" t="s">
        <v>20</v>
      </c>
      <c r="J36" s="4"/>
    </row>
    <row r="37" spans="1:18" s="20" customFormat="1" ht="15.95" customHeight="1" x14ac:dyDescent="0.2">
      <c r="A37" s="11" t="s">
        <v>179</v>
      </c>
      <c r="B37" s="11" t="s">
        <v>179</v>
      </c>
      <c r="C37" s="256">
        <v>233</v>
      </c>
      <c r="D37" s="11">
        <v>4760</v>
      </c>
      <c r="E37" s="6">
        <v>43836</v>
      </c>
      <c r="F37" s="23">
        <v>499</v>
      </c>
      <c r="G37" s="11" t="s">
        <v>180</v>
      </c>
      <c r="H37" s="11">
        <v>858</v>
      </c>
      <c r="I37" s="11" t="s">
        <v>11</v>
      </c>
      <c r="J37" s="11"/>
    </row>
    <row r="38" spans="1:18" s="20" customFormat="1" ht="15.95" customHeight="1" x14ac:dyDescent="0.2">
      <c r="A38" s="4" t="s">
        <v>79</v>
      </c>
      <c r="B38" s="4" t="s">
        <v>79</v>
      </c>
      <c r="C38" s="255">
        <v>119</v>
      </c>
      <c r="D38" s="4"/>
      <c r="E38" s="6">
        <v>43777</v>
      </c>
      <c r="F38" s="21">
        <v>6.99</v>
      </c>
      <c r="G38" s="7"/>
      <c r="H38" s="4">
        <v>543</v>
      </c>
      <c r="I38" s="4"/>
      <c r="J38" s="4"/>
    </row>
    <row r="39" spans="1:18" s="20" customFormat="1" ht="15.95" customHeight="1" x14ac:dyDescent="0.2">
      <c r="A39" s="11" t="s">
        <v>31</v>
      </c>
      <c r="B39" s="11" t="s">
        <v>32</v>
      </c>
      <c r="C39" s="256">
        <v>219</v>
      </c>
      <c r="D39" s="11"/>
      <c r="E39" s="6">
        <v>43851</v>
      </c>
      <c r="F39" s="23">
        <v>28.4</v>
      </c>
      <c r="G39" s="11" t="s">
        <v>33</v>
      </c>
      <c r="H39" s="11" t="s">
        <v>34</v>
      </c>
      <c r="I39" s="11" t="s">
        <v>26</v>
      </c>
      <c r="J39" s="11"/>
    </row>
    <row r="40" spans="1:18" s="20" customFormat="1" ht="15.95" customHeight="1" x14ac:dyDescent="0.2">
      <c r="A40" s="24" t="s">
        <v>183</v>
      </c>
      <c r="B40" s="24" t="s">
        <v>401</v>
      </c>
      <c r="C40" s="258">
        <v>59</v>
      </c>
      <c r="D40" s="24"/>
      <c r="E40" s="25">
        <v>43852</v>
      </c>
      <c r="F40" s="26">
        <v>48.75</v>
      </c>
      <c r="G40" s="12" t="s">
        <v>181</v>
      </c>
      <c r="H40" s="24">
        <v>618</v>
      </c>
      <c r="I40" s="27" t="s">
        <v>182</v>
      </c>
      <c r="J40" s="11"/>
    </row>
    <row r="41" spans="1:18" s="20" customFormat="1" ht="15.95" customHeight="1" x14ac:dyDescent="0.2">
      <c r="A41" s="36" t="s">
        <v>31</v>
      </c>
      <c r="B41" s="36" t="s">
        <v>32</v>
      </c>
      <c r="C41" s="259">
        <v>219</v>
      </c>
      <c r="D41" s="36"/>
      <c r="E41" s="25">
        <v>43852</v>
      </c>
      <c r="F41" s="35">
        <v>28.4</v>
      </c>
      <c r="G41" s="10" t="s">
        <v>33</v>
      </c>
      <c r="H41" s="10" t="s">
        <v>34</v>
      </c>
      <c r="I41" s="20" t="s">
        <v>168</v>
      </c>
      <c r="J41" s="11"/>
    </row>
    <row r="42" spans="1:18" s="20" customFormat="1" ht="15.95" customHeight="1" x14ac:dyDescent="0.2">
      <c r="A42" s="36" t="s">
        <v>31</v>
      </c>
      <c r="B42" s="36" t="s">
        <v>32</v>
      </c>
      <c r="C42" s="259">
        <v>219</v>
      </c>
      <c r="D42" s="36"/>
      <c r="E42" s="25">
        <v>43852</v>
      </c>
      <c r="F42" s="35">
        <v>28.4</v>
      </c>
      <c r="G42" s="10" t="s">
        <v>33</v>
      </c>
      <c r="H42" s="10" t="s">
        <v>34</v>
      </c>
      <c r="I42" s="36" t="s">
        <v>62</v>
      </c>
      <c r="J42" s="11"/>
    </row>
    <row r="43" spans="1:18" s="20" customFormat="1" ht="15.95" customHeight="1" x14ac:dyDescent="0.2">
      <c r="A43" s="36" t="s">
        <v>31</v>
      </c>
      <c r="B43" s="36" t="s">
        <v>32</v>
      </c>
      <c r="C43" s="259">
        <v>219</v>
      </c>
      <c r="D43" s="36"/>
      <c r="E43" s="25">
        <v>43852</v>
      </c>
      <c r="F43" s="35">
        <v>28.4</v>
      </c>
      <c r="G43" s="10" t="s">
        <v>33</v>
      </c>
      <c r="H43" s="10" t="s">
        <v>34</v>
      </c>
      <c r="I43" s="36" t="s">
        <v>26</v>
      </c>
      <c r="J43" s="11"/>
    </row>
    <row r="44" spans="1:18" s="20" customFormat="1" ht="15.95" customHeight="1" x14ac:dyDescent="0.2">
      <c r="A44" s="36" t="s">
        <v>31</v>
      </c>
      <c r="B44" s="36" t="s">
        <v>32</v>
      </c>
      <c r="C44" s="259">
        <v>219</v>
      </c>
      <c r="D44" s="36"/>
      <c r="E44" s="25">
        <v>43852</v>
      </c>
      <c r="F44" s="35">
        <v>28.4</v>
      </c>
      <c r="G44" s="10" t="s">
        <v>33</v>
      </c>
      <c r="H44" s="10" t="s">
        <v>34</v>
      </c>
      <c r="I44" s="36" t="s">
        <v>167</v>
      </c>
      <c r="J44" s="11"/>
    </row>
    <row r="45" spans="1:18" s="20" customFormat="1" ht="15.95" customHeight="1" x14ac:dyDescent="0.2">
      <c r="A45" s="36" t="s">
        <v>31</v>
      </c>
      <c r="B45" s="36" t="s">
        <v>32</v>
      </c>
      <c r="C45" s="259">
        <v>219</v>
      </c>
      <c r="D45" s="36"/>
      <c r="E45" s="25">
        <v>43852</v>
      </c>
      <c r="F45" s="35">
        <v>28.4</v>
      </c>
      <c r="G45" s="10" t="s">
        <v>33</v>
      </c>
      <c r="H45" s="10" t="s">
        <v>34</v>
      </c>
      <c r="I45" s="36" t="s">
        <v>36</v>
      </c>
      <c r="J45" s="11"/>
    </row>
    <row r="46" spans="1:18" s="20" customFormat="1" ht="15.95" customHeight="1" x14ac:dyDescent="0.2">
      <c r="A46" s="4" t="s">
        <v>170</v>
      </c>
      <c r="B46" s="4" t="s">
        <v>171</v>
      </c>
      <c r="C46" s="255">
        <v>232</v>
      </c>
      <c r="D46" s="4"/>
      <c r="E46" s="6">
        <v>43853</v>
      </c>
      <c r="F46" s="23">
        <v>83.6</v>
      </c>
      <c r="G46" s="7" t="s">
        <v>172</v>
      </c>
      <c r="H46" s="4" t="s">
        <v>173</v>
      </c>
      <c r="I46" s="4" t="s">
        <v>174</v>
      </c>
      <c r="J46" s="37"/>
    </row>
    <row r="47" spans="1:18" s="20" customFormat="1" ht="15.95" customHeight="1" x14ac:dyDescent="0.2">
      <c r="A47" s="4" t="s">
        <v>73</v>
      </c>
      <c r="B47" s="4"/>
      <c r="C47" s="255">
        <v>224</v>
      </c>
      <c r="D47" s="4"/>
      <c r="E47" s="6"/>
      <c r="F47" s="21">
        <v>45</v>
      </c>
      <c r="G47" s="7"/>
      <c r="H47" s="4"/>
      <c r="I47" s="4"/>
      <c r="J47" s="4"/>
    </row>
    <row r="48" spans="1:18" s="20" customFormat="1" ht="15.95" customHeight="1" x14ac:dyDescent="0.2">
      <c r="A48" s="4"/>
      <c r="B48" s="4"/>
      <c r="C48" s="255"/>
      <c r="D48" s="4"/>
      <c r="E48" s="6"/>
      <c r="F48" s="23"/>
      <c r="G48" s="7"/>
      <c r="H48" s="4"/>
      <c r="I48" s="4"/>
      <c r="J48" s="37"/>
    </row>
    <row r="49" spans="1:10" s="20" customFormat="1" ht="15.95" customHeight="1" x14ac:dyDescent="0.2">
      <c r="A49" s="11"/>
      <c r="B49" s="11"/>
      <c r="C49" s="256"/>
      <c r="D49" s="11"/>
      <c r="E49" s="6"/>
      <c r="F49" s="23"/>
      <c r="G49" s="11"/>
      <c r="H49" s="11"/>
      <c r="I49" s="11"/>
      <c r="J49" s="11"/>
    </row>
    <row r="50" spans="1:10" s="20" customFormat="1" ht="15.95" customHeight="1" x14ac:dyDescent="0.2">
      <c r="A50" s="4" t="s">
        <v>44</v>
      </c>
      <c r="B50" s="4"/>
      <c r="C50" s="255">
        <v>224</v>
      </c>
      <c r="D50" s="4"/>
      <c r="E50" s="6"/>
      <c r="F50" s="23">
        <v>-5.01</v>
      </c>
      <c r="G50" s="7"/>
      <c r="H50" s="4"/>
      <c r="I50" s="4"/>
      <c r="J50" s="11"/>
    </row>
    <row r="51" spans="1:10" s="20" customFormat="1" ht="15.95" customHeight="1" x14ac:dyDescent="0.2">
      <c r="A51" s="4" t="s">
        <v>45</v>
      </c>
      <c r="B51" s="4"/>
      <c r="C51" s="255">
        <v>224</v>
      </c>
      <c r="D51" s="4"/>
      <c r="E51" s="6"/>
      <c r="F51" s="23">
        <v>82.08</v>
      </c>
      <c r="G51" s="7"/>
      <c r="H51" s="4"/>
      <c r="I51" s="4"/>
      <c r="J51" s="11"/>
    </row>
    <row r="52" spans="1:10" ht="15.75" thickBot="1" x14ac:dyDescent="0.3">
      <c r="A52" s="4"/>
      <c r="B52" s="4"/>
      <c r="C52" s="255"/>
      <c r="D52" s="4"/>
      <c r="E52" s="6"/>
      <c r="F52" s="23"/>
      <c r="G52" s="7"/>
      <c r="H52" s="4"/>
      <c r="I52" s="4"/>
      <c r="J52" s="11"/>
    </row>
    <row r="53" spans="1:10" ht="15.75" thickBot="1" x14ac:dyDescent="0.3">
      <c r="E53" s="9"/>
      <c r="F53" s="252">
        <f>SUM(F4:F52)</f>
        <v>10478.23</v>
      </c>
    </row>
    <row r="54" spans="1:10" x14ac:dyDescent="0.25">
      <c r="E54" s="9"/>
    </row>
    <row r="55" spans="1:10" x14ac:dyDescent="0.25">
      <c r="E55" s="9"/>
    </row>
    <row r="56" spans="1:10" ht="15.75" x14ac:dyDescent="0.25">
      <c r="D56" s="15"/>
      <c r="E56" s="9"/>
    </row>
    <row r="57" spans="1:10" x14ac:dyDescent="0.25">
      <c r="E57" s="9"/>
    </row>
    <row r="58" spans="1:10" x14ac:dyDescent="0.25">
      <c r="E58" s="9"/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B27" workbookViewId="0">
      <selection activeCell="H46" sqref="H46"/>
    </sheetView>
  </sheetViews>
  <sheetFormatPr defaultRowHeight="15" x14ac:dyDescent="0.25"/>
  <cols>
    <col min="1" max="1" width="33.42578125" style="8" customWidth="1"/>
    <col min="2" max="2" width="37.42578125" style="8" customWidth="1"/>
    <col min="3" max="3" width="14" style="257" bestFit="1" customWidth="1"/>
    <col min="4" max="4" width="22.7109375" style="8" customWidth="1"/>
    <col min="5" max="5" width="16.7109375" style="8" customWidth="1"/>
    <col min="6" max="6" width="25.85546875" style="22" customWidth="1"/>
    <col min="7" max="7" width="35" style="8" customWidth="1"/>
    <col min="8" max="8" width="23.28515625" style="8" customWidth="1"/>
    <col min="9" max="9" width="20.28515625" style="8" hidden="1" customWidth="1"/>
    <col min="10" max="10" width="25.5703125" style="8" hidden="1" customWidth="1"/>
    <col min="11" max="16384" width="9.140625" style="8"/>
  </cols>
  <sheetData>
    <row r="1" spans="1:18" ht="15.75" thickBot="1" x14ac:dyDescent="0.3">
      <c r="A1" s="290" t="s">
        <v>116</v>
      </c>
      <c r="B1" s="291"/>
      <c r="C1" s="291"/>
      <c r="D1" s="291"/>
      <c r="E1" s="291"/>
      <c r="F1" s="291"/>
      <c r="G1" s="291"/>
      <c r="H1" s="291"/>
      <c r="I1" s="291"/>
      <c r="J1" s="292"/>
    </row>
    <row r="2" spans="1:18" ht="15.75" thickBot="1" x14ac:dyDescent="0.3">
      <c r="A2" s="20"/>
      <c r="B2" s="20"/>
      <c r="C2" s="253"/>
      <c r="D2" s="20"/>
      <c r="E2" s="20"/>
      <c r="F2" s="243"/>
      <c r="G2" s="20"/>
      <c r="H2" s="244"/>
      <c r="I2" s="20"/>
      <c r="J2" s="20"/>
    </row>
    <row r="3" spans="1:18" x14ac:dyDescent="0.25">
      <c r="A3" s="245" t="s">
        <v>0</v>
      </c>
      <c r="B3" s="246" t="s">
        <v>1</v>
      </c>
      <c r="C3" s="254" t="s">
        <v>395</v>
      </c>
      <c r="D3" s="246" t="s">
        <v>2</v>
      </c>
      <c r="E3" s="247" t="s">
        <v>3</v>
      </c>
      <c r="F3" s="248" t="s">
        <v>4</v>
      </c>
      <c r="G3" s="247" t="s">
        <v>5</v>
      </c>
      <c r="H3" s="249" t="s">
        <v>6</v>
      </c>
      <c r="I3" s="247" t="s">
        <v>7</v>
      </c>
      <c r="J3" s="250" t="s">
        <v>8</v>
      </c>
    </row>
    <row r="4" spans="1:18" ht="29.25" x14ac:dyDescent="0.25">
      <c r="A4" s="6" t="s">
        <v>184</v>
      </c>
      <c r="B4" s="6" t="s">
        <v>43</v>
      </c>
      <c r="C4" s="255">
        <v>205</v>
      </c>
      <c r="D4" s="5">
        <v>584098</v>
      </c>
      <c r="E4" s="6">
        <v>43642</v>
      </c>
      <c r="F4" s="23">
        <v>231.25</v>
      </c>
      <c r="G4" s="7" t="s">
        <v>185</v>
      </c>
      <c r="H4" s="4">
        <v>74</v>
      </c>
      <c r="I4" s="11" t="s">
        <v>49</v>
      </c>
      <c r="J4" s="33" t="s">
        <v>54</v>
      </c>
    </row>
    <row r="5" spans="1:18" x14ac:dyDescent="0.25">
      <c r="A5" s="6" t="s">
        <v>186</v>
      </c>
      <c r="B5" s="6" t="s">
        <v>402</v>
      </c>
      <c r="C5" s="255">
        <v>207</v>
      </c>
      <c r="D5" s="5"/>
      <c r="E5" s="6">
        <v>43685</v>
      </c>
      <c r="F5" s="23">
        <v>90.06</v>
      </c>
      <c r="G5" s="7" t="s">
        <v>118</v>
      </c>
      <c r="H5" s="4">
        <v>799</v>
      </c>
      <c r="I5" s="11" t="s">
        <v>38</v>
      </c>
      <c r="J5" s="33"/>
    </row>
    <row r="6" spans="1:18" x14ac:dyDescent="0.25">
      <c r="A6" s="4" t="s">
        <v>187</v>
      </c>
      <c r="B6" s="4" t="s">
        <v>187</v>
      </c>
      <c r="C6" s="255">
        <v>209</v>
      </c>
      <c r="D6" s="4">
        <v>116258</v>
      </c>
      <c r="E6" s="6">
        <v>43306</v>
      </c>
      <c r="F6" s="23">
        <v>462.41</v>
      </c>
      <c r="G6" s="10" t="s">
        <v>24</v>
      </c>
      <c r="H6" s="10" t="s">
        <v>14</v>
      </c>
      <c r="I6" s="4" t="s">
        <v>15</v>
      </c>
      <c r="J6" s="28" t="s">
        <v>16</v>
      </c>
    </row>
    <row r="7" spans="1:18" ht="28.5" x14ac:dyDescent="0.25">
      <c r="A7" s="4" t="s">
        <v>63</v>
      </c>
      <c r="B7" s="4" t="s">
        <v>64</v>
      </c>
      <c r="C7" s="255">
        <v>210</v>
      </c>
      <c r="D7" s="4">
        <v>196698</v>
      </c>
      <c r="E7" s="6">
        <v>43733</v>
      </c>
      <c r="F7" s="23">
        <v>578.33000000000004</v>
      </c>
      <c r="G7" s="10" t="s">
        <v>119</v>
      </c>
      <c r="H7" s="10" t="s">
        <v>399</v>
      </c>
      <c r="I7" s="4"/>
      <c r="J7" s="28" t="s">
        <v>58</v>
      </c>
    </row>
    <row r="8" spans="1:18" x14ac:dyDescent="0.25">
      <c r="A8" s="4" t="s">
        <v>188</v>
      </c>
      <c r="B8" s="4" t="s">
        <v>188</v>
      </c>
      <c r="C8" s="255">
        <v>204</v>
      </c>
      <c r="D8" s="4">
        <v>1409333</v>
      </c>
      <c r="E8" s="6">
        <v>43733</v>
      </c>
      <c r="F8" s="38">
        <v>579.79999999999995</v>
      </c>
      <c r="G8" s="7" t="s">
        <v>120</v>
      </c>
      <c r="H8" s="4">
        <v>765</v>
      </c>
      <c r="I8" s="251" t="s">
        <v>10</v>
      </c>
      <c r="J8" s="39"/>
    </row>
    <row r="9" spans="1:18" s="20" customFormat="1" ht="28.5" x14ac:dyDescent="0.2">
      <c r="A9" s="4" t="s">
        <v>66</v>
      </c>
      <c r="B9" s="4" t="s">
        <v>67</v>
      </c>
      <c r="C9" s="255">
        <v>186</v>
      </c>
      <c r="D9" s="4"/>
      <c r="E9" s="6">
        <v>43742</v>
      </c>
      <c r="F9" s="23">
        <v>485.02</v>
      </c>
      <c r="G9" s="10" t="s">
        <v>121</v>
      </c>
      <c r="H9" s="10" t="s">
        <v>398</v>
      </c>
      <c r="I9" s="4"/>
      <c r="J9" s="28" t="s">
        <v>58</v>
      </c>
      <c r="K9" s="19"/>
      <c r="L9" s="30"/>
      <c r="M9" s="30"/>
      <c r="N9" s="19"/>
      <c r="O9" s="19"/>
      <c r="P9" s="31"/>
      <c r="Q9" s="30"/>
      <c r="R9" s="19"/>
    </row>
    <row r="10" spans="1:18" s="20" customFormat="1" ht="28.5" x14ac:dyDescent="0.2">
      <c r="A10" s="4" t="s">
        <v>68</v>
      </c>
      <c r="B10" s="4" t="s">
        <v>68</v>
      </c>
      <c r="C10" s="255">
        <v>186</v>
      </c>
      <c r="D10" s="4">
        <v>2658332</v>
      </c>
      <c r="E10" s="6">
        <v>43746</v>
      </c>
      <c r="F10" s="23">
        <v>367.29</v>
      </c>
      <c r="G10" s="10" t="s">
        <v>122</v>
      </c>
      <c r="H10" s="10" t="s">
        <v>398</v>
      </c>
      <c r="I10" s="4"/>
      <c r="J10" s="28" t="s">
        <v>58</v>
      </c>
      <c r="K10" s="19"/>
      <c r="L10" s="30"/>
      <c r="M10" s="30"/>
      <c r="N10" s="19"/>
      <c r="O10" s="19"/>
      <c r="P10" s="31"/>
      <c r="Q10" s="30"/>
      <c r="R10" s="19"/>
    </row>
    <row r="11" spans="1:18" s="20" customFormat="1" ht="14.25" x14ac:dyDescent="0.2">
      <c r="A11" s="11" t="s">
        <v>78</v>
      </c>
      <c r="B11" s="11" t="s">
        <v>78</v>
      </c>
      <c r="C11" s="256">
        <v>233</v>
      </c>
      <c r="D11" s="11"/>
      <c r="E11" s="13">
        <v>43769</v>
      </c>
      <c r="F11" s="23">
        <v>311.14999999999998</v>
      </c>
      <c r="G11" s="14" t="s">
        <v>113</v>
      </c>
      <c r="H11" s="4">
        <v>579</v>
      </c>
      <c r="I11" s="4"/>
      <c r="J11" s="4"/>
      <c r="K11" s="19"/>
      <c r="L11" s="30"/>
      <c r="M11" s="30"/>
      <c r="N11" s="19"/>
      <c r="O11" s="19"/>
      <c r="P11" s="31"/>
      <c r="Q11" s="30"/>
      <c r="R11" s="19"/>
    </row>
    <row r="12" spans="1:18" s="20" customFormat="1" ht="28.5" x14ac:dyDescent="0.2">
      <c r="A12" s="4" t="s">
        <v>66</v>
      </c>
      <c r="B12" s="4" t="s">
        <v>123</v>
      </c>
      <c r="C12" s="255">
        <v>186</v>
      </c>
      <c r="D12" s="4">
        <v>2658332</v>
      </c>
      <c r="E12" s="6">
        <v>43746</v>
      </c>
      <c r="F12" s="23">
        <v>367.29</v>
      </c>
      <c r="G12" s="10" t="s">
        <v>122</v>
      </c>
      <c r="H12" s="10" t="s">
        <v>398</v>
      </c>
      <c r="I12" s="4"/>
      <c r="J12" s="40" t="s">
        <v>58</v>
      </c>
      <c r="K12" s="19"/>
      <c r="L12" s="30"/>
      <c r="M12" s="30"/>
      <c r="N12" s="19"/>
      <c r="O12" s="19"/>
      <c r="P12" s="31"/>
      <c r="Q12" s="30"/>
      <c r="R12" s="19"/>
    </row>
    <row r="13" spans="1:18" s="20" customFormat="1" ht="14.25" x14ac:dyDescent="0.2">
      <c r="A13" s="11" t="s">
        <v>42</v>
      </c>
      <c r="B13" s="11" t="s">
        <v>42</v>
      </c>
      <c r="C13" s="256">
        <v>203</v>
      </c>
      <c r="D13" s="11">
        <v>5667110</v>
      </c>
      <c r="E13" s="13">
        <v>43794</v>
      </c>
      <c r="F13" s="23">
        <v>326.31</v>
      </c>
      <c r="G13" s="14" t="s">
        <v>151</v>
      </c>
      <c r="H13" s="10">
        <v>579</v>
      </c>
      <c r="I13" s="4" t="s">
        <v>22</v>
      </c>
      <c r="J13" s="32"/>
      <c r="K13" s="19"/>
      <c r="L13" s="30"/>
      <c r="M13" s="30"/>
      <c r="N13" s="19"/>
      <c r="O13" s="19"/>
      <c r="P13" s="31"/>
      <c r="Q13" s="30"/>
      <c r="R13" s="19"/>
    </row>
    <row r="14" spans="1:18" x14ac:dyDescent="0.25">
      <c r="A14" s="11" t="s">
        <v>130</v>
      </c>
      <c r="B14" s="11" t="s">
        <v>130</v>
      </c>
      <c r="C14" s="256">
        <v>221</v>
      </c>
      <c r="D14" s="11"/>
      <c r="E14" s="13">
        <v>43797</v>
      </c>
      <c r="F14" s="23">
        <v>129</v>
      </c>
      <c r="G14" s="14" t="s">
        <v>152</v>
      </c>
      <c r="H14" s="10" t="s">
        <v>190</v>
      </c>
      <c r="I14" s="4" t="s">
        <v>11</v>
      </c>
      <c r="J14" s="32"/>
    </row>
    <row r="15" spans="1:18" x14ac:dyDescent="0.25">
      <c r="A15" s="11" t="s">
        <v>159</v>
      </c>
      <c r="B15" s="11" t="s">
        <v>160</v>
      </c>
      <c r="C15" s="256">
        <v>225</v>
      </c>
      <c r="D15" s="11">
        <v>582938</v>
      </c>
      <c r="E15" s="13">
        <v>43805</v>
      </c>
      <c r="F15" s="23">
        <v>25.63</v>
      </c>
      <c r="G15" s="14" t="s">
        <v>191</v>
      </c>
      <c r="H15" s="4" t="s">
        <v>161</v>
      </c>
      <c r="I15" s="4" t="s">
        <v>12</v>
      </c>
      <c r="J15" s="32"/>
    </row>
    <row r="16" spans="1:18" x14ac:dyDescent="0.25">
      <c r="A16" s="11" t="s">
        <v>159</v>
      </c>
      <c r="B16" s="11" t="s">
        <v>163</v>
      </c>
      <c r="C16" s="256">
        <v>225</v>
      </c>
      <c r="D16" s="11">
        <v>493629</v>
      </c>
      <c r="E16" s="13">
        <v>43805</v>
      </c>
      <c r="F16" s="23">
        <v>77.27</v>
      </c>
      <c r="G16" s="14" t="s">
        <v>191</v>
      </c>
      <c r="H16" s="4">
        <v>623</v>
      </c>
      <c r="I16" s="4"/>
      <c r="J16" s="32"/>
    </row>
    <row r="17" spans="1:18" x14ac:dyDescent="0.25">
      <c r="A17" s="11" t="s">
        <v>159</v>
      </c>
      <c r="B17" s="11" t="s">
        <v>160</v>
      </c>
      <c r="C17" s="256">
        <v>225</v>
      </c>
      <c r="D17" s="11">
        <v>582938</v>
      </c>
      <c r="E17" s="13">
        <v>43805</v>
      </c>
      <c r="F17" s="23">
        <v>1.96</v>
      </c>
      <c r="G17" s="14" t="s">
        <v>162</v>
      </c>
      <c r="H17" s="4" t="s">
        <v>41</v>
      </c>
      <c r="I17" s="4" t="s">
        <v>12</v>
      </c>
      <c r="J17" s="32"/>
    </row>
    <row r="18" spans="1:18" s="20" customFormat="1" ht="15.95" customHeight="1" x14ac:dyDescent="0.2">
      <c r="A18" s="4" t="s">
        <v>136</v>
      </c>
      <c r="B18" s="4"/>
      <c r="C18" s="255">
        <v>226</v>
      </c>
      <c r="D18" s="4"/>
      <c r="E18" s="6">
        <v>43804</v>
      </c>
      <c r="F18" s="21">
        <v>189.97</v>
      </c>
      <c r="G18" s="7" t="s">
        <v>153</v>
      </c>
      <c r="H18" s="4">
        <v>638</v>
      </c>
      <c r="I18" s="4" t="s">
        <v>46</v>
      </c>
      <c r="J18" s="4"/>
    </row>
    <row r="19" spans="1:18" s="20" customFormat="1" ht="14.25" x14ac:dyDescent="0.2">
      <c r="A19" s="4" t="s">
        <v>192</v>
      </c>
      <c r="B19" s="4" t="s">
        <v>192</v>
      </c>
      <c r="C19" s="255">
        <v>234</v>
      </c>
      <c r="D19" s="4"/>
      <c r="E19" s="6">
        <v>43854</v>
      </c>
      <c r="F19" s="21">
        <v>226.38</v>
      </c>
      <c r="G19" s="7" t="s">
        <v>193</v>
      </c>
      <c r="H19" s="4">
        <v>697</v>
      </c>
      <c r="I19" s="4" t="s">
        <v>26</v>
      </c>
      <c r="J19" s="37"/>
      <c r="K19" s="19"/>
      <c r="L19" s="30"/>
      <c r="M19" s="30"/>
      <c r="N19" s="19"/>
      <c r="O19" s="19"/>
      <c r="P19" s="31"/>
      <c r="Q19" s="30"/>
      <c r="R19" s="19"/>
    </row>
    <row r="20" spans="1:18" s="20" customFormat="1" ht="14.25" x14ac:dyDescent="0.2">
      <c r="A20" s="4" t="s">
        <v>195</v>
      </c>
      <c r="B20" s="4" t="s">
        <v>195</v>
      </c>
      <c r="C20" s="255">
        <v>235</v>
      </c>
      <c r="D20" s="4"/>
      <c r="E20" s="6">
        <v>43855</v>
      </c>
      <c r="F20" s="21">
        <v>197</v>
      </c>
      <c r="G20" s="7" t="s">
        <v>196</v>
      </c>
      <c r="H20" s="4">
        <v>554</v>
      </c>
      <c r="I20" s="4" t="s">
        <v>46</v>
      </c>
      <c r="J20" s="37"/>
      <c r="K20" s="19"/>
      <c r="L20" s="30"/>
      <c r="M20" s="30"/>
      <c r="N20" s="19"/>
      <c r="O20" s="19"/>
      <c r="P20" s="31"/>
      <c r="Q20" s="30"/>
      <c r="R20" s="19"/>
    </row>
    <row r="21" spans="1:18" s="20" customFormat="1" ht="14.25" x14ac:dyDescent="0.2">
      <c r="A21" s="4" t="s">
        <v>31</v>
      </c>
      <c r="B21" s="4" t="s">
        <v>32</v>
      </c>
      <c r="C21" s="255">
        <v>219</v>
      </c>
      <c r="D21" s="4">
        <v>127074</v>
      </c>
      <c r="E21" s="6">
        <v>43855</v>
      </c>
      <c r="F21" s="21">
        <v>28.4</v>
      </c>
      <c r="G21" s="7" t="s">
        <v>33</v>
      </c>
      <c r="H21" s="4" t="s">
        <v>34</v>
      </c>
      <c r="I21" s="4" t="s">
        <v>46</v>
      </c>
      <c r="J21" s="4"/>
      <c r="K21" s="19"/>
      <c r="L21" s="30"/>
      <c r="M21" s="30"/>
      <c r="N21" s="19"/>
      <c r="O21" s="19"/>
      <c r="P21" s="31"/>
      <c r="Q21" s="30"/>
      <c r="R21" s="19"/>
    </row>
    <row r="22" spans="1:18" s="20" customFormat="1" ht="14.25" x14ac:dyDescent="0.2">
      <c r="A22" s="11" t="s">
        <v>55</v>
      </c>
      <c r="B22" s="11" t="s">
        <v>55</v>
      </c>
      <c r="C22" s="256">
        <v>206</v>
      </c>
      <c r="D22" s="11"/>
      <c r="E22" s="13">
        <v>43861</v>
      </c>
      <c r="F22" s="23">
        <f>461.77/3</f>
        <v>153.92333333333332</v>
      </c>
      <c r="G22" s="14" t="s">
        <v>56</v>
      </c>
      <c r="H22" s="4">
        <v>663</v>
      </c>
      <c r="I22" s="4" t="s">
        <v>202</v>
      </c>
      <c r="J22" s="28"/>
      <c r="K22" s="19"/>
      <c r="L22" s="30"/>
      <c r="M22" s="30"/>
      <c r="N22" s="19"/>
      <c r="O22" s="19"/>
      <c r="P22" s="31"/>
      <c r="Q22" s="30"/>
      <c r="R22" s="19"/>
    </row>
    <row r="23" spans="1:18" s="20" customFormat="1" ht="14.25" x14ac:dyDescent="0.2">
      <c r="A23" s="11" t="s">
        <v>55</v>
      </c>
      <c r="B23" s="11" t="s">
        <v>55</v>
      </c>
      <c r="C23" s="256">
        <v>206</v>
      </c>
      <c r="D23" s="11"/>
      <c r="E23" s="13">
        <v>43861</v>
      </c>
      <c r="F23" s="23">
        <f>461.77/3</f>
        <v>153.92333333333332</v>
      </c>
      <c r="G23" s="14" t="s">
        <v>56</v>
      </c>
      <c r="H23" s="4">
        <v>663</v>
      </c>
      <c r="I23" s="4" t="s">
        <v>36</v>
      </c>
      <c r="J23" s="29"/>
      <c r="K23" s="19"/>
      <c r="L23" s="30"/>
      <c r="M23" s="30"/>
      <c r="N23" s="19"/>
      <c r="O23" s="19"/>
      <c r="P23" s="31"/>
      <c r="Q23" s="30"/>
      <c r="R23" s="19"/>
    </row>
    <row r="24" spans="1:18" s="20" customFormat="1" ht="14.25" x14ac:dyDescent="0.2">
      <c r="A24" s="11" t="s">
        <v>55</v>
      </c>
      <c r="B24" s="11" t="s">
        <v>55</v>
      </c>
      <c r="C24" s="256">
        <v>206</v>
      </c>
      <c r="D24" s="11"/>
      <c r="E24" s="13">
        <v>43861</v>
      </c>
      <c r="F24" s="23">
        <f>461.77/3</f>
        <v>153.92333333333332</v>
      </c>
      <c r="G24" s="14" t="s">
        <v>56</v>
      </c>
      <c r="H24" s="4">
        <v>663</v>
      </c>
      <c r="I24" s="4" t="s">
        <v>35</v>
      </c>
      <c r="J24" s="4"/>
      <c r="K24" s="19"/>
      <c r="L24" s="30"/>
      <c r="M24" s="30"/>
      <c r="N24" s="19"/>
      <c r="O24" s="19"/>
      <c r="P24" s="31"/>
      <c r="Q24" s="30"/>
      <c r="R24" s="19"/>
    </row>
    <row r="25" spans="1:18" s="20" customFormat="1" ht="14.25" x14ac:dyDescent="0.2">
      <c r="A25" s="4" t="s">
        <v>17</v>
      </c>
      <c r="B25" s="4" t="s">
        <v>17</v>
      </c>
      <c r="C25" s="255">
        <v>10</v>
      </c>
      <c r="D25" s="4"/>
      <c r="E25" s="6">
        <v>43862</v>
      </c>
      <c r="F25" s="23">
        <v>116.02</v>
      </c>
      <c r="G25" s="10" t="s">
        <v>18</v>
      </c>
      <c r="H25" s="10" t="s">
        <v>19</v>
      </c>
      <c r="I25" s="4" t="s">
        <v>20</v>
      </c>
      <c r="J25" s="4"/>
      <c r="K25" s="19"/>
      <c r="L25" s="30"/>
      <c r="M25" s="30"/>
      <c r="N25" s="19"/>
      <c r="O25" s="19"/>
      <c r="P25" s="31"/>
      <c r="Q25" s="30"/>
      <c r="R25" s="19"/>
    </row>
    <row r="26" spans="1:18" s="20" customFormat="1" ht="14.25" x14ac:dyDescent="0.2">
      <c r="A26" s="4" t="s">
        <v>197</v>
      </c>
      <c r="B26" s="4" t="s">
        <v>198</v>
      </c>
      <c r="C26" s="255">
        <v>218</v>
      </c>
      <c r="D26" s="4">
        <v>4253</v>
      </c>
      <c r="E26" s="6">
        <v>43864</v>
      </c>
      <c r="F26" s="23">
        <v>601.6</v>
      </c>
      <c r="G26" s="10" t="s">
        <v>199</v>
      </c>
      <c r="H26" s="10" t="s">
        <v>200</v>
      </c>
      <c r="I26" s="4" t="s">
        <v>11</v>
      </c>
      <c r="J26" s="4"/>
      <c r="K26" s="19"/>
      <c r="L26" s="30"/>
      <c r="M26" s="30"/>
      <c r="N26" s="19"/>
      <c r="O26" s="19"/>
      <c r="P26" s="31"/>
      <c r="Q26" s="30"/>
      <c r="R26" s="19"/>
    </row>
    <row r="27" spans="1:18" s="20" customFormat="1" ht="14.25" x14ac:dyDescent="0.2">
      <c r="A27" s="4" t="s">
        <v>197</v>
      </c>
      <c r="B27" s="4" t="s">
        <v>198</v>
      </c>
      <c r="C27" s="255">
        <v>218</v>
      </c>
      <c r="D27" s="4">
        <v>4253</v>
      </c>
      <c r="E27" s="6">
        <v>43864</v>
      </c>
      <c r="F27" s="23">
        <v>29.75</v>
      </c>
      <c r="G27" s="10" t="s">
        <v>162</v>
      </c>
      <c r="H27" s="10" t="s">
        <v>41</v>
      </c>
      <c r="I27" s="4" t="s">
        <v>11</v>
      </c>
      <c r="J27" s="4"/>
      <c r="K27" s="19"/>
      <c r="L27" s="30"/>
      <c r="M27" s="30"/>
      <c r="N27" s="19"/>
      <c r="O27" s="19"/>
      <c r="P27" s="31"/>
      <c r="Q27" s="30"/>
      <c r="R27" s="19"/>
    </row>
    <row r="28" spans="1:18" s="20" customFormat="1" ht="14.25" x14ac:dyDescent="0.2">
      <c r="A28" s="4" t="s">
        <v>21</v>
      </c>
      <c r="B28" s="4"/>
      <c r="C28" s="255">
        <v>32</v>
      </c>
      <c r="D28" s="4"/>
      <c r="E28" s="6">
        <v>43864</v>
      </c>
      <c r="F28" s="23">
        <f>761.1*0.5</f>
        <v>380.55</v>
      </c>
      <c r="G28" s="10" t="s">
        <v>18</v>
      </c>
      <c r="H28" s="10" t="s">
        <v>19</v>
      </c>
      <c r="I28" s="4" t="s">
        <v>25</v>
      </c>
      <c r="J28" s="4"/>
      <c r="K28" s="19"/>
      <c r="L28" s="30"/>
      <c r="M28" s="30"/>
      <c r="N28" s="19"/>
      <c r="O28" s="19"/>
      <c r="P28" s="31"/>
      <c r="Q28" s="30"/>
      <c r="R28" s="19"/>
    </row>
    <row r="29" spans="1:18" s="20" customFormat="1" ht="14.25" x14ac:dyDescent="0.2">
      <c r="A29" s="4" t="s">
        <v>21</v>
      </c>
      <c r="B29" s="4"/>
      <c r="C29" s="255">
        <v>32</v>
      </c>
      <c r="D29" s="4"/>
      <c r="E29" s="6">
        <v>43864</v>
      </c>
      <c r="F29" s="23">
        <f>761.1*0.355</f>
        <v>270.19049999999999</v>
      </c>
      <c r="G29" s="10" t="s">
        <v>18</v>
      </c>
      <c r="H29" s="10" t="s">
        <v>19</v>
      </c>
      <c r="I29" s="4" t="s">
        <v>15</v>
      </c>
      <c r="J29" s="4"/>
      <c r="K29" s="19"/>
      <c r="L29" s="30"/>
      <c r="M29" s="30"/>
      <c r="N29" s="19"/>
      <c r="O29" s="19"/>
      <c r="P29" s="31"/>
      <c r="Q29" s="30"/>
      <c r="R29" s="19"/>
    </row>
    <row r="30" spans="1:18" s="20" customFormat="1" ht="14.25" x14ac:dyDescent="0.2">
      <c r="A30" s="4" t="s">
        <v>21</v>
      </c>
      <c r="B30" s="4"/>
      <c r="C30" s="255">
        <v>32</v>
      </c>
      <c r="D30" s="4"/>
      <c r="E30" s="6">
        <v>43864</v>
      </c>
      <c r="F30" s="23">
        <f>761.1*0.145</f>
        <v>110.3595</v>
      </c>
      <c r="G30" s="10" t="s">
        <v>18</v>
      </c>
      <c r="H30" s="10" t="s">
        <v>19</v>
      </c>
      <c r="I30" s="4" t="s">
        <v>20</v>
      </c>
      <c r="J30" s="4"/>
      <c r="K30" s="19"/>
      <c r="L30" s="30"/>
      <c r="M30" s="30"/>
      <c r="N30" s="19"/>
      <c r="O30" s="19"/>
      <c r="P30" s="31"/>
      <c r="Q30" s="30"/>
      <c r="R30" s="19"/>
    </row>
    <row r="31" spans="1:18" s="20" customFormat="1" ht="15.95" customHeight="1" x14ac:dyDescent="0.2">
      <c r="A31" s="4" t="s">
        <v>79</v>
      </c>
      <c r="B31" s="4"/>
      <c r="C31" s="255">
        <v>119</v>
      </c>
      <c r="D31" s="4"/>
      <c r="E31" s="6">
        <v>43869</v>
      </c>
      <c r="F31" s="21">
        <v>6.99</v>
      </c>
      <c r="G31" s="7"/>
      <c r="H31" s="4"/>
      <c r="I31" s="4"/>
      <c r="J31" s="4"/>
    </row>
    <row r="32" spans="1:18" s="20" customFormat="1" ht="15.95" customHeight="1" x14ac:dyDescent="0.2">
      <c r="A32" s="4" t="s">
        <v>201</v>
      </c>
      <c r="B32" s="4"/>
      <c r="C32" s="255"/>
      <c r="D32" s="4"/>
      <c r="E32" s="6">
        <v>43872</v>
      </c>
      <c r="F32" s="21">
        <v>215</v>
      </c>
      <c r="G32" s="7" t="s">
        <v>193</v>
      </c>
      <c r="H32" s="4">
        <v>697</v>
      </c>
      <c r="I32" s="4" t="s">
        <v>194</v>
      </c>
      <c r="J32" s="4"/>
    </row>
    <row r="33" spans="1:10" s="20" customFormat="1" ht="15.95" customHeight="1" x14ac:dyDescent="0.2">
      <c r="A33" s="4"/>
      <c r="B33" s="4"/>
      <c r="C33" s="255"/>
      <c r="D33" s="4"/>
      <c r="E33" s="6"/>
      <c r="F33" s="21"/>
      <c r="G33" s="7"/>
      <c r="H33" s="4"/>
      <c r="I33" s="4"/>
      <c r="J33" s="4"/>
    </row>
    <row r="34" spans="1:10" s="20" customFormat="1" ht="15.95" customHeight="1" x14ac:dyDescent="0.2">
      <c r="A34" s="4" t="s">
        <v>44</v>
      </c>
      <c r="B34" s="4"/>
      <c r="C34" s="255">
        <v>224</v>
      </c>
      <c r="D34" s="4"/>
      <c r="E34" s="6"/>
      <c r="F34" s="23">
        <v>20.47</v>
      </c>
      <c r="G34" s="7"/>
      <c r="H34" s="4"/>
      <c r="I34" s="4"/>
      <c r="J34" s="11"/>
    </row>
    <row r="35" spans="1:10" s="20" customFormat="1" ht="15.95" customHeight="1" x14ac:dyDescent="0.2">
      <c r="A35" s="4" t="s">
        <v>45</v>
      </c>
      <c r="B35" s="4"/>
      <c r="C35" s="255">
        <v>224</v>
      </c>
      <c r="D35" s="4"/>
      <c r="E35" s="6"/>
      <c r="F35" s="23">
        <v>92.46</v>
      </c>
      <c r="G35" s="7"/>
      <c r="H35" s="4"/>
      <c r="I35" s="4"/>
      <c r="J35" s="11"/>
    </row>
    <row r="36" spans="1:10" ht="15.75" thickBot="1" x14ac:dyDescent="0.3"/>
    <row r="37" spans="1:10" ht="15.75" thickBot="1" x14ac:dyDescent="0.3">
      <c r="F37" s="252">
        <f>SUM(F4:F35)</f>
        <v>6979.6799999999994</v>
      </c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sqref="A1:J1"/>
    </sheetView>
  </sheetViews>
  <sheetFormatPr defaultRowHeight="15" x14ac:dyDescent="0.25"/>
  <cols>
    <col min="1" max="1" width="33.42578125" style="8" customWidth="1"/>
    <col min="2" max="2" width="37.42578125" style="8" customWidth="1"/>
    <col min="3" max="3" width="14" style="257" customWidth="1"/>
    <col min="4" max="4" width="22.7109375" style="8" customWidth="1"/>
    <col min="5" max="5" width="16.7109375" style="8" customWidth="1"/>
    <col min="6" max="6" width="25.85546875" style="22" customWidth="1"/>
    <col min="7" max="7" width="11.140625" style="8" hidden="1" customWidth="1"/>
    <col min="8" max="8" width="23.28515625" style="8" customWidth="1"/>
    <col min="9" max="9" width="20.28515625" style="8" hidden="1" customWidth="1"/>
    <col min="10" max="10" width="25.5703125" style="8" hidden="1" customWidth="1"/>
    <col min="11" max="16384" width="9.140625" style="8"/>
  </cols>
  <sheetData>
    <row r="1" spans="1:18" ht="15.75" thickBot="1" x14ac:dyDescent="0.3">
      <c r="A1" s="290" t="s">
        <v>117</v>
      </c>
      <c r="B1" s="291"/>
      <c r="C1" s="291"/>
      <c r="D1" s="291"/>
      <c r="E1" s="291"/>
      <c r="F1" s="291"/>
      <c r="G1" s="291"/>
      <c r="H1" s="291"/>
      <c r="I1" s="291"/>
      <c r="J1" s="292"/>
    </row>
    <row r="2" spans="1:18" ht="15.75" thickBot="1" x14ac:dyDescent="0.3">
      <c r="A2" s="20"/>
      <c r="B2" s="20"/>
      <c r="C2" s="253"/>
      <c r="D2" s="20"/>
      <c r="E2" s="20"/>
      <c r="F2" s="243"/>
      <c r="G2" s="20"/>
      <c r="H2" s="244"/>
      <c r="I2" s="20"/>
      <c r="J2" s="20"/>
    </row>
    <row r="3" spans="1:18" ht="28.5" x14ac:dyDescent="0.25">
      <c r="A3" s="245" t="s">
        <v>0</v>
      </c>
      <c r="B3" s="246" t="s">
        <v>1</v>
      </c>
      <c r="C3" s="254" t="s">
        <v>395</v>
      </c>
      <c r="D3" s="246" t="s">
        <v>2</v>
      </c>
      <c r="E3" s="247" t="s">
        <v>3</v>
      </c>
      <c r="F3" s="248" t="s">
        <v>4</v>
      </c>
      <c r="G3" s="247" t="s">
        <v>5</v>
      </c>
      <c r="H3" s="249" t="s">
        <v>6</v>
      </c>
      <c r="I3" s="247" t="s">
        <v>7</v>
      </c>
      <c r="J3" s="250" t="s">
        <v>8</v>
      </c>
    </row>
    <row r="4" spans="1:18" s="20" customFormat="1" ht="14.25" x14ac:dyDescent="0.2">
      <c r="A4" s="6" t="s">
        <v>206</v>
      </c>
      <c r="B4" s="6" t="s">
        <v>402</v>
      </c>
      <c r="C4" s="255">
        <v>210</v>
      </c>
      <c r="D4" s="5"/>
      <c r="E4" s="6">
        <v>43685</v>
      </c>
      <c r="F4" s="23">
        <v>90.06</v>
      </c>
      <c r="G4" s="7" t="s">
        <v>118</v>
      </c>
      <c r="H4" s="4">
        <v>799</v>
      </c>
      <c r="I4" s="11" t="s">
        <v>38</v>
      </c>
      <c r="J4" s="33"/>
      <c r="K4" s="19"/>
      <c r="L4" s="30"/>
      <c r="M4" s="30"/>
      <c r="N4" s="19"/>
      <c r="O4" s="19"/>
      <c r="P4" s="31"/>
      <c r="Q4" s="30"/>
      <c r="R4" s="19"/>
    </row>
    <row r="5" spans="1:18" s="20" customFormat="1" ht="14.25" x14ac:dyDescent="0.2">
      <c r="A5" s="4" t="s">
        <v>207</v>
      </c>
      <c r="B5" s="4" t="s">
        <v>289</v>
      </c>
      <c r="C5" s="255">
        <v>209</v>
      </c>
      <c r="D5" s="4">
        <v>116258</v>
      </c>
      <c r="E5" s="6">
        <v>43306</v>
      </c>
      <c r="F5" s="23">
        <v>462.41</v>
      </c>
      <c r="G5" s="10" t="s">
        <v>208</v>
      </c>
      <c r="H5" s="10" t="s">
        <v>14</v>
      </c>
      <c r="I5" s="4" t="s">
        <v>15</v>
      </c>
      <c r="J5" s="28" t="s">
        <v>16</v>
      </c>
      <c r="K5" s="19"/>
      <c r="L5" s="30"/>
      <c r="M5" s="30"/>
      <c r="N5" s="19"/>
      <c r="O5" s="19"/>
      <c r="P5" s="31"/>
      <c r="Q5" s="30"/>
      <c r="R5" s="19"/>
    </row>
    <row r="6" spans="1:18" s="20" customFormat="1" ht="28.5" x14ac:dyDescent="0.2">
      <c r="A6" s="4" t="s">
        <v>63</v>
      </c>
      <c r="B6" s="4" t="s">
        <v>64</v>
      </c>
      <c r="C6" s="255">
        <v>210</v>
      </c>
      <c r="D6" s="4">
        <v>196698</v>
      </c>
      <c r="E6" s="6">
        <v>43733</v>
      </c>
      <c r="F6" s="23">
        <v>578.33000000000004</v>
      </c>
      <c r="G6" s="10" t="s">
        <v>209</v>
      </c>
      <c r="H6" s="10" t="s">
        <v>399</v>
      </c>
      <c r="I6" s="4"/>
      <c r="J6" s="28" t="s">
        <v>58</v>
      </c>
      <c r="K6" s="19"/>
      <c r="L6" s="30"/>
      <c r="M6" s="30"/>
      <c r="N6" s="19"/>
      <c r="O6" s="19"/>
      <c r="P6" s="31"/>
      <c r="Q6" s="30"/>
      <c r="R6" s="19"/>
    </row>
    <row r="7" spans="1:18" x14ac:dyDescent="0.25">
      <c r="A7" s="4" t="s">
        <v>210</v>
      </c>
      <c r="B7" s="4" t="s">
        <v>210</v>
      </c>
      <c r="C7" s="255">
        <v>204</v>
      </c>
      <c r="D7" s="4">
        <v>1409333</v>
      </c>
      <c r="E7" s="6">
        <v>43733</v>
      </c>
      <c r="F7" s="38">
        <v>579.79999999999995</v>
      </c>
      <c r="G7" s="7" t="s">
        <v>211</v>
      </c>
      <c r="H7" s="4">
        <v>765</v>
      </c>
      <c r="I7" s="251" t="s">
        <v>10</v>
      </c>
      <c r="J7" s="39"/>
    </row>
    <row r="8" spans="1:18" s="20" customFormat="1" ht="28.5" x14ac:dyDescent="0.2">
      <c r="A8" s="4" t="s">
        <v>66</v>
      </c>
      <c r="B8" s="4" t="s">
        <v>66</v>
      </c>
      <c r="C8" s="255">
        <v>216</v>
      </c>
      <c r="D8" s="4"/>
      <c r="E8" s="6">
        <v>43742</v>
      </c>
      <c r="F8" s="23">
        <v>485.02</v>
      </c>
      <c r="G8" s="10" t="s">
        <v>212</v>
      </c>
      <c r="H8" s="10" t="s">
        <v>398</v>
      </c>
      <c r="I8" s="4"/>
      <c r="J8" s="28" t="s">
        <v>58</v>
      </c>
    </row>
    <row r="9" spans="1:18" s="20" customFormat="1" ht="15.95" customHeight="1" x14ac:dyDescent="0.2">
      <c r="A9" s="11" t="s">
        <v>78</v>
      </c>
      <c r="B9" s="11" t="s">
        <v>78</v>
      </c>
      <c r="C9" s="256">
        <v>233</v>
      </c>
      <c r="D9" s="11"/>
      <c r="E9" s="13">
        <v>43769</v>
      </c>
      <c r="F9" s="23">
        <v>311.14999999999998</v>
      </c>
      <c r="G9" s="14" t="s">
        <v>213</v>
      </c>
      <c r="H9" s="4">
        <v>579</v>
      </c>
      <c r="I9" s="4"/>
      <c r="J9" s="4"/>
    </row>
    <row r="10" spans="1:18" s="20" customFormat="1" ht="28.5" x14ac:dyDescent="0.2">
      <c r="A10" s="4" t="s">
        <v>66</v>
      </c>
      <c r="B10" s="4" t="s">
        <v>123</v>
      </c>
      <c r="C10" s="255">
        <v>186</v>
      </c>
      <c r="D10" s="5">
        <v>12208</v>
      </c>
      <c r="E10" s="6">
        <v>43786</v>
      </c>
      <c r="F10" s="23">
        <v>226.17</v>
      </c>
      <c r="G10" s="7" t="s">
        <v>214</v>
      </c>
      <c r="H10" s="4">
        <v>548</v>
      </c>
      <c r="I10" s="4"/>
      <c r="J10" s="40" t="s">
        <v>58</v>
      </c>
    </row>
    <row r="11" spans="1:18" s="20" customFormat="1" ht="15.95" customHeight="1" x14ac:dyDescent="0.2">
      <c r="A11" s="4" t="s">
        <v>136</v>
      </c>
      <c r="B11" s="4" t="s">
        <v>136</v>
      </c>
      <c r="C11" s="255">
        <v>226</v>
      </c>
      <c r="D11" s="4"/>
      <c r="E11" s="6">
        <v>43804</v>
      </c>
      <c r="F11" s="21">
        <v>189.97</v>
      </c>
      <c r="G11" s="7" t="s">
        <v>215</v>
      </c>
      <c r="H11" s="4">
        <v>638</v>
      </c>
      <c r="I11" s="4" t="s">
        <v>46</v>
      </c>
      <c r="J11" s="4"/>
    </row>
    <row r="12" spans="1:18" x14ac:dyDescent="0.25">
      <c r="A12" s="4" t="s">
        <v>203</v>
      </c>
      <c r="B12" s="4" t="s">
        <v>203</v>
      </c>
      <c r="C12" s="255">
        <v>59</v>
      </c>
      <c r="D12" s="4"/>
      <c r="E12" s="6">
        <v>43851</v>
      </c>
      <c r="F12" s="21">
        <v>48.75</v>
      </c>
      <c r="G12" s="7" t="s">
        <v>181</v>
      </c>
      <c r="H12" s="4">
        <v>618</v>
      </c>
      <c r="I12" s="4" t="s">
        <v>182</v>
      </c>
      <c r="J12" s="11"/>
    </row>
    <row r="13" spans="1:18" x14ac:dyDescent="0.25">
      <c r="A13" s="4" t="s">
        <v>204</v>
      </c>
      <c r="B13" s="4" t="s">
        <v>217</v>
      </c>
      <c r="C13" s="255">
        <v>236</v>
      </c>
      <c r="D13" s="4">
        <v>2197438</v>
      </c>
      <c r="E13" s="6">
        <v>43881</v>
      </c>
      <c r="F13" s="21">
        <v>59</v>
      </c>
      <c r="G13" s="4" t="s">
        <v>204</v>
      </c>
      <c r="H13" s="4">
        <v>576</v>
      </c>
      <c r="I13" s="4" t="s">
        <v>182</v>
      </c>
      <c r="J13" s="32"/>
    </row>
    <row r="14" spans="1:18" x14ac:dyDescent="0.25">
      <c r="A14" s="4" t="s">
        <v>31</v>
      </c>
      <c r="B14" s="4" t="s">
        <v>32</v>
      </c>
      <c r="C14" s="255">
        <v>219</v>
      </c>
      <c r="D14" s="4">
        <v>113929</v>
      </c>
      <c r="E14" s="6">
        <v>43882</v>
      </c>
      <c r="F14" s="21">
        <v>28.4</v>
      </c>
      <c r="G14" s="4" t="s">
        <v>33</v>
      </c>
      <c r="H14" s="4" t="s">
        <v>34</v>
      </c>
      <c r="I14" s="4" t="s">
        <v>26</v>
      </c>
      <c r="J14" s="32"/>
    </row>
    <row r="15" spans="1:18" x14ac:dyDescent="0.25">
      <c r="A15" s="4" t="s">
        <v>31</v>
      </c>
      <c r="B15" s="4" t="s">
        <v>32</v>
      </c>
      <c r="C15" s="255">
        <v>219</v>
      </c>
      <c r="D15" s="4">
        <v>113813</v>
      </c>
      <c r="E15" s="6">
        <v>43883</v>
      </c>
      <c r="F15" s="21">
        <v>28.4</v>
      </c>
      <c r="G15" s="4" t="s">
        <v>33</v>
      </c>
      <c r="H15" s="4" t="s">
        <v>34</v>
      </c>
      <c r="I15" s="4" t="s">
        <v>168</v>
      </c>
      <c r="J15" s="32"/>
    </row>
    <row r="16" spans="1:18" x14ac:dyDescent="0.25">
      <c r="A16" s="4" t="s">
        <v>31</v>
      </c>
      <c r="B16" s="4" t="s">
        <v>32</v>
      </c>
      <c r="C16" s="255">
        <v>219</v>
      </c>
      <c r="D16" s="4">
        <v>113813</v>
      </c>
      <c r="E16" s="6">
        <v>43883</v>
      </c>
      <c r="F16" s="21">
        <v>28.4</v>
      </c>
      <c r="G16" s="4" t="s">
        <v>33</v>
      </c>
      <c r="H16" s="4" t="s">
        <v>34</v>
      </c>
      <c r="I16" s="4" t="s">
        <v>62</v>
      </c>
      <c r="J16" s="32"/>
    </row>
    <row r="17" spans="1:18" x14ac:dyDescent="0.25">
      <c r="A17" s="4" t="s">
        <v>31</v>
      </c>
      <c r="B17" s="4" t="s">
        <v>32</v>
      </c>
      <c r="C17" s="255">
        <v>219</v>
      </c>
      <c r="D17" s="4">
        <v>113813</v>
      </c>
      <c r="E17" s="6">
        <v>43883</v>
      </c>
      <c r="F17" s="21">
        <v>28.4</v>
      </c>
      <c r="G17" s="4" t="s">
        <v>33</v>
      </c>
      <c r="H17" s="4" t="s">
        <v>34</v>
      </c>
      <c r="I17" s="4" t="s">
        <v>26</v>
      </c>
      <c r="J17" s="32"/>
    </row>
    <row r="18" spans="1:18" x14ac:dyDescent="0.25">
      <c r="A18" s="4" t="s">
        <v>31</v>
      </c>
      <c r="B18" s="4" t="s">
        <v>32</v>
      </c>
      <c r="C18" s="255">
        <v>219</v>
      </c>
      <c r="D18" s="4">
        <v>113813</v>
      </c>
      <c r="E18" s="6">
        <v>43883</v>
      </c>
      <c r="F18" s="21">
        <v>28.4</v>
      </c>
      <c r="G18" s="4" t="s">
        <v>33</v>
      </c>
      <c r="H18" s="4" t="s">
        <v>34</v>
      </c>
      <c r="I18" s="4" t="s">
        <v>167</v>
      </c>
      <c r="J18" s="32"/>
    </row>
    <row r="19" spans="1:18" x14ac:dyDescent="0.25">
      <c r="A19" s="4" t="s">
        <v>31</v>
      </c>
      <c r="B19" s="4" t="s">
        <v>32</v>
      </c>
      <c r="C19" s="255">
        <v>219</v>
      </c>
      <c r="D19" s="4">
        <v>113813</v>
      </c>
      <c r="E19" s="6">
        <v>43883</v>
      </c>
      <c r="F19" s="21">
        <v>28.4</v>
      </c>
      <c r="G19" s="4" t="s">
        <v>33</v>
      </c>
      <c r="H19" s="4" t="s">
        <v>34</v>
      </c>
      <c r="I19" s="4" t="s">
        <v>36</v>
      </c>
      <c r="J19" s="32"/>
    </row>
    <row r="20" spans="1:18" x14ac:dyDescent="0.25">
      <c r="A20" s="4" t="s">
        <v>170</v>
      </c>
      <c r="B20" s="4" t="s">
        <v>171</v>
      </c>
      <c r="C20" s="255">
        <v>232</v>
      </c>
      <c r="D20" s="4"/>
      <c r="E20" s="6">
        <v>43884</v>
      </c>
      <c r="F20" s="23">
        <v>101.27</v>
      </c>
      <c r="G20" s="7" t="s">
        <v>172</v>
      </c>
      <c r="H20" s="4" t="s">
        <v>173</v>
      </c>
      <c r="I20" s="4" t="s">
        <v>174</v>
      </c>
      <c r="J20" s="37"/>
    </row>
    <row r="21" spans="1:18" x14ac:dyDescent="0.25">
      <c r="A21" s="4" t="s">
        <v>31</v>
      </c>
      <c r="B21" s="4" t="s">
        <v>32</v>
      </c>
      <c r="C21" s="255">
        <v>219</v>
      </c>
      <c r="D21" s="4"/>
      <c r="E21" s="6">
        <v>43886</v>
      </c>
      <c r="F21" s="21">
        <v>28.4</v>
      </c>
      <c r="G21" s="4" t="s">
        <v>33</v>
      </c>
      <c r="H21" s="4" t="s">
        <v>34</v>
      </c>
      <c r="I21" s="4" t="s">
        <v>46</v>
      </c>
      <c r="J21" s="32"/>
    </row>
    <row r="22" spans="1:18" x14ac:dyDescent="0.25">
      <c r="A22" s="4" t="s">
        <v>30</v>
      </c>
      <c r="B22" s="4" t="s">
        <v>30</v>
      </c>
      <c r="C22" s="255">
        <v>220</v>
      </c>
      <c r="D22" s="4"/>
      <c r="E22" s="6">
        <v>43889</v>
      </c>
      <c r="F22" s="21">
        <v>200</v>
      </c>
      <c r="G22" s="4" t="s">
        <v>129</v>
      </c>
      <c r="H22" s="4">
        <v>799</v>
      </c>
      <c r="I22" s="11" t="s">
        <v>38</v>
      </c>
      <c r="J22" s="32"/>
    </row>
    <row r="23" spans="1:18" x14ac:dyDescent="0.25">
      <c r="A23" s="11" t="s">
        <v>55</v>
      </c>
      <c r="B23" s="11" t="s">
        <v>55</v>
      </c>
      <c r="C23" s="256">
        <v>223</v>
      </c>
      <c r="D23" s="11"/>
      <c r="E23" s="13">
        <v>43890</v>
      </c>
      <c r="F23" s="23">
        <f>532.73/5</f>
        <v>106.54600000000001</v>
      </c>
      <c r="G23" s="14" t="s">
        <v>56</v>
      </c>
      <c r="H23" s="4">
        <v>663</v>
      </c>
      <c r="I23" s="4" t="s">
        <v>202</v>
      </c>
      <c r="J23" s="32"/>
    </row>
    <row r="24" spans="1:18" x14ac:dyDescent="0.25">
      <c r="A24" s="11" t="s">
        <v>55</v>
      </c>
      <c r="B24" s="11" t="s">
        <v>55</v>
      </c>
      <c r="C24" s="256">
        <v>223</v>
      </c>
      <c r="D24" s="11"/>
      <c r="E24" s="13">
        <v>43890</v>
      </c>
      <c r="F24" s="23">
        <f>532.73/5</f>
        <v>106.54600000000001</v>
      </c>
      <c r="G24" s="14" t="s">
        <v>56</v>
      </c>
      <c r="H24" s="4">
        <v>663</v>
      </c>
      <c r="I24" s="4" t="s">
        <v>36</v>
      </c>
      <c r="J24" s="32"/>
    </row>
    <row r="25" spans="1:18" x14ac:dyDescent="0.25">
      <c r="A25" s="11" t="s">
        <v>55</v>
      </c>
      <c r="B25" s="11" t="s">
        <v>55</v>
      </c>
      <c r="C25" s="256">
        <v>223</v>
      </c>
      <c r="D25" s="11"/>
      <c r="E25" s="13">
        <v>43890</v>
      </c>
      <c r="F25" s="23">
        <f>532.73/5</f>
        <v>106.54600000000001</v>
      </c>
      <c r="G25" s="14" t="s">
        <v>56</v>
      </c>
      <c r="H25" s="4">
        <v>663</v>
      </c>
      <c r="I25" s="4" t="s">
        <v>35</v>
      </c>
      <c r="J25" s="32"/>
    </row>
    <row r="26" spans="1:18" x14ac:dyDescent="0.25">
      <c r="A26" s="4" t="s">
        <v>55</v>
      </c>
      <c r="B26" s="4" t="s">
        <v>55</v>
      </c>
      <c r="C26" s="255">
        <v>223</v>
      </c>
      <c r="D26" s="4"/>
      <c r="E26" s="6">
        <v>43890</v>
      </c>
      <c r="F26" s="21">
        <f>532.73/5</f>
        <v>106.54600000000001</v>
      </c>
      <c r="G26" s="4" t="s">
        <v>56</v>
      </c>
      <c r="H26" s="4">
        <v>663</v>
      </c>
      <c r="I26" s="4" t="s">
        <v>46</v>
      </c>
      <c r="J26" s="32"/>
    </row>
    <row r="27" spans="1:18" x14ac:dyDescent="0.25">
      <c r="A27" s="4" t="s">
        <v>55</v>
      </c>
      <c r="B27" s="4" t="s">
        <v>55</v>
      </c>
      <c r="C27" s="255">
        <v>223</v>
      </c>
      <c r="D27" s="4"/>
      <c r="E27" s="6">
        <v>43890</v>
      </c>
      <c r="F27" s="21">
        <f>532.73/5</f>
        <v>106.54600000000001</v>
      </c>
      <c r="G27" s="4" t="s">
        <v>56</v>
      </c>
      <c r="H27" s="4">
        <v>663</v>
      </c>
      <c r="I27" s="4" t="s">
        <v>205</v>
      </c>
      <c r="J27" s="32"/>
    </row>
    <row r="28" spans="1:18" s="20" customFormat="1" ht="14.25" x14ac:dyDescent="0.2">
      <c r="A28" s="4" t="s">
        <v>17</v>
      </c>
      <c r="B28" s="4" t="s">
        <v>17</v>
      </c>
      <c r="C28" s="255">
        <v>10</v>
      </c>
      <c r="D28" s="4"/>
      <c r="E28" s="6">
        <v>43891</v>
      </c>
      <c r="F28" s="23">
        <v>116.02</v>
      </c>
      <c r="G28" s="10" t="s">
        <v>18</v>
      </c>
      <c r="H28" s="10" t="s">
        <v>19</v>
      </c>
      <c r="I28" s="4" t="s">
        <v>20</v>
      </c>
      <c r="J28" s="4"/>
      <c r="K28" s="19"/>
      <c r="L28" s="30"/>
      <c r="M28" s="30"/>
      <c r="N28" s="19"/>
      <c r="O28" s="19"/>
      <c r="P28" s="31"/>
      <c r="Q28" s="30"/>
      <c r="R28" s="19"/>
    </row>
    <row r="29" spans="1:18" x14ac:dyDescent="0.25">
      <c r="A29" s="4" t="s">
        <v>220</v>
      </c>
      <c r="B29" s="4" t="s">
        <v>403</v>
      </c>
      <c r="C29" s="255">
        <v>237</v>
      </c>
      <c r="D29" s="4">
        <v>285209</v>
      </c>
      <c r="E29" s="6">
        <v>43892</v>
      </c>
      <c r="F29" s="21">
        <v>49.99</v>
      </c>
      <c r="G29" s="4" t="s">
        <v>222</v>
      </c>
      <c r="H29" s="4">
        <v>579</v>
      </c>
      <c r="I29" s="4" t="s">
        <v>38</v>
      </c>
      <c r="J29" s="32"/>
    </row>
    <row r="30" spans="1:18" x14ac:dyDescent="0.25">
      <c r="A30" s="4" t="s">
        <v>21</v>
      </c>
      <c r="B30" s="4" t="s">
        <v>21</v>
      </c>
      <c r="C30" s="255">
        <v>32</v>
      </c>
      <c r="D30" s="4"/>
      <c r="E30" s="6">
        <v>43893</v>
      </c>
      <c r="F30" s="23">
        <f>732.06*0.5</f>
        <v>366.03</v>
      </c>
      <c r="G30" s="10" t="s">
        <v>18</v>
      </c>
      <c r="H30" s="10" t="s">
        <v>19</v>
      </c>
      <c r="I30" s="4" t="s">
        <v>25</v>
      </c>
      <c r="J30" s="32"/>
    </row>
    <row r="31" spans="1:18" x14ac:dyDescent="0.25">
      <c r="A31" s="4" t="s">
        <v>21</v>
      </c>
      <c r="B31" s="4" t="s">
        <v>21</v>
      </c>
      <c r="C31" s="255">
        <v>32</v>
      </c>
      <c r="D31" s="4"/>
      <c r="E31" s="6">
        <v>43893</v>
      </c>
      <c r="F31" s="23">
        <f>732.06*0.355</f>
        <v>259.88129999999995</v>
      </c>
      <c r="G31" s="10" t="s">
        <v>18</v>
      </c>
      <c r="H31" s="10" t="s">
        <v>19</v>
      </c>
      <c r="I31" s="4" t="s">
        <v>15</v>
      </c>
      <c r="J31" s="32"/>
    </row>
    <row r="32" spans="1:18" x14ac:dyDescent="0.25">
      <c r="A32" s="4" t="s">
        <v>21</v>
      </c>
      <c r="B32" s="4" t="s">
        <v>21</v>
      </c>
      <c r="C32" s="255">
        <v>32</v>
      </c>
      <c r="D32" s="4"/>
      <c r="E32" s="6">
        <v>43893</v>
      </c>
      <c r="F32" s="23">
        <f>732.06*0.145</f>
        <v>106.14869999999999</v>
      </c>
      <c r="G32" s="10" t="s">
        <v>18</v>
      </c>
      <c r="H32" s="10" t="s">
        <v>19</v>
      </c>
      <c r="I32" s="4" t="s">
        <v>20</v>
      </c>
      <c r="J32" s="33"/>
    </row>
    <row r="33" spans="1:18" x14ac:dyDescent="0.25">
      <c r="A33" s="4" t="s">
        <v>79</v>
      </c>
      <c r="B33" s="4" t="s">
        <v>79</v>
      </c>
      <c r="C33" s="255">
        <v>119</v>
      </c>
      <c r="D33" s="4"/>
      <c r="E33" s="6">
        <v>43898</v>
      </c>
      <c r="F33" s="23">
        <v>6.99</v>
      </c>
      <c r="G33" s="10"/>
      <c r="H33" s="10" t="s">
        <v>404</v>
      </c>
      <c r="I33" s="4"/>
      <c r="J33" s="28"/>
    </row>
    <row r="34" spans="1:18" x14ac:dyDescent="0.25">
      <c r="A34" s="4" t="s">
        <v>30</v>
      </c>
      <c r="B34" s="4" t="s">
        <v>216</v>
      </c>
      <c r="C34" s="255">
        <v>220</v>
      </c>
      <c r="D34" s="4">
        <v>9732</v>
      </c>
      <c r="E34" s="6">
        <v>43908</v>
      </c>
      <c r="F34" s="23">
        <v>450</v>
      </c>
      <c r="G34" s="10" t="s">
        <v>218</v>
      </c>
      <c r="H34" s="10" t="s">
        <v>156</v>
      </c>
      <c r="I34" s="4" t="s">
        <v>219</v>
      </c>
      <c r="J34" s="28"/>
    </row>
    <row r="35" spans="1:18" s="20" customFormat="1" ht="14.25" x14ac:dyDescent="0.2">
      <c r="A35" s="4" t="s">
        <v>31</v>
      </c>
      <c r="B35" s="4" t="s">
        <v>32</v>
      </c>
      <c r="C35" s="255">
        <v>219</v>
      </c>
      <c r="D35" s="4">
        <v>157763</v>
      </c>
      <c r="E35" s="6">
        <v>43911</v>
      </c>
      <c r="F35" s="21">
        <v>28.4</v>
      </c>
      <c r="G35" s="4" t="s">
        <v>33</v>
      </c>
      <c r="H35" s="4" t="s">
        <v>34</v>
      </c>
      <c r="I35" s="4" t="s">
        <v>26</v>
      </c>
      <c r="J35" s="39"/>
      <c r="K35" s="19"/>
      <c r="L35" s="30"/>
      <c r="M35" s="30"/>
      <c r="N35" s="19"/>
      <c r="O35" s="19"/>
      <c r="P35" s="31"/>
      <c r="Q35" s="30"/>
      <c r="R35" s="19"/>
    </row>
    <row r="36" spans="1:18" s="20" customFormat="1" ht="14.25" x14ac:dyDescent="0.2">
      <c r="A36" s="4" t="s">
        <v>31</v>
      </c>
      <c r="B36" s="4" t="s">
        <v>32</v>
      </c>
      <c r="C36" s="255">
        <v>219</v>
      </c>
      <c r="D36" s="4">
        <v>113813</v>
      </c>
      <c r="E36" s="6">
        <v>43913</v>
      </c>
      <c r="F36" s="21">
        <v>22.9</v>
      </c>
      <c r="G36" s="4" t="s">
        <v>33</v>
      </c>
      <c r="H36" s="4" t="s">
        <v>34</v>
      </c>
      <c r="I36" s="4" t="s">
        <v>62</v>
      </c>
      <c r="J36" s="28"/>
      <c r="K36" s="19"/>
      <c r="L36" s="30"/>
      <c r="M36" s="30"/>
      <c r="N36" s="19"/>
      <c r="O36" s="19"/>
      <c r="P36" s="31"/>
      <c r="Q36" s="30"/>
      <c r="R36" s="19"/>
    </row>
    <row r="37" spans="1:18" s="20" customFormat="1" ht="14.25" x14ac:dyDescent="0.2">
      <c r="A37" s="4" t="s">
        <v>31</v>
      </c>
      <c r="B37" s="4" t="s">
        <v>32</v>
      </c>
      <c r="C37" s="255">
        <v>219</v>
      </c>
      <c r="D37" s="4">
        <v>113813</v>
      </c>
      <c r="E37" s="6">
        <v>43913</v>
      </c>
      <c r="F37" s="21">
        <v>22.9</v>
      </c>
      <c r="G37" s="4" t="s">
        <v>33</v>
      </c>
      <c r="H37" s="4" t="s">
        <v>34</v>
      </c>
      <c r="I37" s="4" t="s">
        <v>26</v>
      </c>
      <c r="J37" s="40"/>
      <c r="K37" s="19"/>
      <c r="L37" s="30"/>
      <c r="M37" s="30"/>
      <c r="N37" s="19"/>
      <c r="O37" s="19"/>
      <c r="P37" s="31"/>
      <c r="Q37" s="30"/>
      <c r="R37" s="19"/>
    </row>
    <row r="38" spans="1:18" s="20" customFormat="1" ht="14.25" x14ac:dyDescent="0.2">
      <c r="A38" s="4" t="s">
        <v>31</v>
      </c>
      <c r="B38" s="4" t="s">
        <v>32</v>
      </c>
      <c r="C38" s="255">
        <v>219</v>
      </c>
      <c r="D38" s="4">
        <v>113813</v>
      </c>
      <c r="E38" s="6">
        <v>43913</v>
      </c>
      <c r="F38" s="21">
        <v>22.9</v>
      </c>
      <c r="G38" s="7" t="s">
        <v>33</v>
      </c>
      <c r="H38" s="4" t="s">
        <v>34</v>
      </c>
      <c r="I38" s="4" t="s">
        <v>168</v>
      </c>
      <c r="J38" s="4"/>
      <c r="K38" s="19"/>
      <c r="L38" s="30"/>
      <c r="M38" s="30"/>
      <c r="N38" s="19"/>
      <c r="O38" s="19"/>
      <c r="P38" s="31"/>
      <c r="Q38" s="30"/>
      <c r="R38" s="19"/>
    </row>
    <row r="39" spans="1:18" s="20" customFormat="1" ht="14.25" x14ac:dyDescent="0.2">
      <c r="A39" s="4" t="s">
        <v>170</v>
      </c>
      <c r="B39" s="4" t="s">
        <v>171</v>
      </c>
      <c r="C39" s="255">
        <v>232</v>
      </c>
      <c r="D39" s="4"/>
      <c r="E39" s="6">
        <v>43913</v>
      </c>
      <c r="F39" s="23">
        <v>101.46</v>
      </c>
      <c r="G39" s="7" t="s">
        <v>172</v>
      </c>
      <c r="H39" s="4" t="s">
        <v>173</v>
      </c>
      <c r="I39" s="4" t="s">
        <v>174</v>
      </c>
      <c r="J39" s="37"/>
      <c r="K39" s="19"/>
      <c r="L39" s="30"/>
      <c r="M39" s="30"/>
      <c r="N39" s="19"/>
      <c r="O39" s="19"/>
      <c r="P39" s="31"/>
      <c r="Q39" s="30"/>
      <c r="R39" s="19"/>
    </row>
    <row r="40" spans="1:18" x14ac:dyDescent="0.25">
      <c r="A40" s="4"/>
      <c r="B40" s="4"/>
      <c r="C40" s="255"/>
      <c r="D40" s="4"/>
      <c r="E40" s="6"/>
      <c r="F40" s="21"/>
      <c r="G40" s="7"/>
      <c r="H40" s="4"/>
      <c r="I40" s="4"/>
      <c r="J40" s="4"/>
    </row>
    <row r="41" spans="1:18" s="20" customFormat="1" ht="15.95" customHeight="1" x14ac:dyDescent="0.2">
      <c r="A41" s="4" t="s">
        <v>44</v>
      </c>
      <c r="B41" s="4"/>
      <c r="C41" s="255">
        <v>224</v>
      </c>
      <c r="D41" s="4"/>
      <c r="E41" s="6"/>
      <c r="F41" s="23">
        <v>78.42</v>
      </c>
      <c r="G41" s="7"/>
      <c r="H41" s="4"/>
      <c r="I41" s="4"/>
      <c r="J41" s="11"/>
    </row>
    <row r="42" spans="1:18" s="20" customFormat="1" ht="15.95" customHeight="1" x14ac:dyDescent="0.2">
      <c r="A42" s="4" t="s">
        <v>45</v>
      </c>
      <c r="B42" s="4"/>
      <c r="C42" s="255">
        <v>224</v>
      </c>
      <c r="D42" s="4"/>
      <c r="E42" s="6"/>
      <c r="F42" s="23">
        <v>93.62</v>
      </c>
      <c r="G42" s="7"/>
      <c r="H42" s="4"/>
      <c r="I42" s="4"/>
      <c r="J42" s="11"/>
    </row>
    <row r="43" spans="1:18" x14ac:dyDescent="0.25">
      <c r="A43" s="4"/>
      <c r="B43" s="4"/>
      <c r="C43" s="255">
        <v>224</v>
      </c>
      <c r="D43" s="4"/>
      <c r="E43" s="6"/>
      <c r="F43" s="23"/>
      <c r="G43" s="7"/>
      <c r="H43" s="4"/>
      <c r="I43" s="4"/>
      <c r="J43" s="11"/>
    </row>
    <row r="44" spans="1:18" ht="16.5" thickBot="1" x14ac:dyDescent="0.3">
      <c r="D44" s="15"/>
      <c r="E44" s="9"/>
    </row>
    <row r="45" spans="1:18" ht="15.75" thickBot="1" x14ac:dyDescent="0.3">
      <c r="E45" s="9"/>
      <c r="F45" s="252">
        <f>SUM(F4:F43)</f>
        <v>5789.1199999999972</v>
      </c>
    </row>
    <row r="46" spans="1:18" x14ac:dyDescent="0.25">
      <c r="E46" s="9"/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B1" workbookViewId="0">
      <selection activeCell="H3" sqref="H3"/>
    </sheetView>
  </sheetViews>
  <sheetFormatPr defaultRowHeight="15" x14ac:dyDescent="0.25"/>
  <cols>
    <col min="1" max="1" width="33.42578125" style="8" customWidth="1"/>
    <col min="2" max="2" width="37.42578125" style="8" customWidth="1"/>
    <col min="3" max="3" width="14" style="241" bestFit="1" customWidth="1"/>
    <col min="4" max="4" width="22.7109375" style="8" customWidth="1"/>
    <col min="5" max="5" width="16.7109375" style="8" customWidth="1"/>
    <col min="6" max="6" width="25.85546875" style="22" customWidth="1"/>
    <col min="7" max="7" width="35" style="8" customWidth="1"/>
    <col min="8" max="8" width="23.28515625" style="8" customWidth="1"/>
    <col min="9" max="9" width="20.28515625" style="8" hidden="1" customWidth="1"/>
    <col min="10" max="10" width="25.5703125" style="8" hidden="1" customWidth="1"/>
    <col min="11" max="11" width="0" style="8" hidden="1" customWidth="1"/>
    <col min="12" max="16384" width="9.140625" style="8"/>
  </cols>
  <sheetData>
    <row r="1" spans="1:18" ht="15.75" thickBot="1" x14ac:dyDescent="0.3">
      <c r="A1" s="290" t="s">
        <v>223</v>
      </c>
      <c r="B1" s="291"/>
      <c r="C1" s="291"/>
      <c r="D1" s="291"/>
      <c r="E1" s="291"/>
      <c r="F1" s="291"/>
      <c r="G1" s="291"/>
      <c r="H1" s="291"/>
      <c r="I1" s="291"/>
      <c r="J1" s="292"/>
    </row>
    <row r="2" spans="1:18" ht="15.75" thickBot="1" x14ac:dyDescent="0.3">
      <c r="A2" s="20"/>
      <c r="B2" s="20"/>
      <c r="D2" s="20"/>
      <c r="E2" s="20"/>
      <c r="F2" s="243"/>
      <c r="G2" s="20"/>
      <c r="H2" s="244"/>
      <c r="I2" s="20"/>
      <c r="J2" s="20"/>
    </row>
    <row r="3" spans="1:18" x14ac:dyDescent="0.25">
      <c r="A3" s="245" t="s">
        <v>0</v>
      </c>
      <c r="B3" s="246" t="s">
        <v>1</v>
      </c>
      <c r="C3" s="254" t="s">
        <v>395</v>
      </c>
      <c r="D3" s="246" t="s">
        <v>2</v>
      </c>
      <c r="E3" s="247" t="s">
        <v>3</v>
      </c>
      <c r="F3" s="248" t="s">
        <v>4</v>
      </c>
      <c r="G3" s="247" t="s">
        <v>5</v>
      </c>
      <c r="H3" s="249" t="s">
        <v>6</v>
      </c>
      <c r="I3" s="247" t="s">
        <v>7</v>
      </c>
      <c r="J3" s="250" t="s">
        <v>8</v>
      </c>
    </row>
    <row r="4" spans="1:18" s="20" customFormat="1" ht="14.25" x14ac:dyDescent="0.2">
      <c r="A4" s="6" t="s">
        <v>224</v>
      </c>
      <c r="B4" s="6"/>
      <c r="C4" s="238">
        <v>207</v>
      </c>
      <c r="D4" s="5"/>
      <c r="E4" s="6">
        <v>43685</v>
      </c>
      <c r="F4" s="23">
        <v>90.06</v>
      </c>
      <c r="G4" s="7" t="s">
        <v>227</v>
      </c>
      <c r="H4" s="4">
        <v>799</v>
      </c>
      <c r="I4" s="11" t="s">
        <v>38</v>
      </c>
      <c r="J4" s="33"/>
      <c r="K4" s="19"/>
      <c r="L4" s="30"/>
      <c r="M4" s="30"/>
      <c r="N4" s="19"/>
      <c r="O4" s="19"/>
      <c r="P4" s="31"/>
      <c r="Q4" s="30"/>
      <c r="R4" s="19"/>
    </row>
    <row r="5" spans="1:18" s="20" customFormat="1" ht="14.25" x14ac:dyDescent="0.2">
      <c r="A5" s="4" t="s">
        <v>225</v>
      </c>
      <c r="B5" s="4" t="s">
        <v>225</v>
      </c>
      <c r="C5" s="238">
        <v>209</v>
      </c>
      <c r="D5" s="4">
        <v>116258</v>
      </c>
      <c r="E5" s="6">
        <v>43306</v>
      </c>
      <c r="F5" s="23">
        <v>462.41</v>
      </c>
      <c r="G5" s="10" t="s">
        <v>226</v>
      </c>
      <c r="H5" s="10" t="s">
        <v>14</v>
      </c>
      <c r="I5" s="4" t="s">
        <v>15</v>
      </c>
      <c r="J5" s="28" t="s">
        <v>16</v>
      </c>
      <c r="K5" s="19"/>
      <c r="L5" s="30"/>
      <c r="M5" s="30"/>
      <c r="N5" s="19"/>
      <c r="O5" s="19"/>
      <c r="P5" s="31"/>
      <c r="Q5" s="30"/>
      <c r="R5" s="19"/>
    </row>
    <row r="6" spans="1:18" x14ac:dyDescent="0.25">
      <c r="A6" s="4" t="s">
        <v>228</v>
      </c>
      <c r="B6" s="4" t="s">
        <v>228</v>
      </c>
      <c r="C6" s="238">
        <v>204</v>
      </c>
      <c r="D6" s="4">
        <v>1409333</v>
      </c>
      <c r="E6" s="6">
        <v>43733</v>
      </c>
      <c r="F6" s="38">
        <v>579.79999999999995</v>
      </c>
      <c r="G6" s="7" t="s">
        <v>229</v>
      </c>
      <c r="H6" s="4">
        <v>765</v>
      </c>
      <c r="I6" s="251" t="s">
        <v>10</v>
      </c>
      <c r="J6" s="39"/>
    </row>
    <row r="7" spans="1:18" s="20" customFormat="1" ht="15.95" customHeight="1" x14ac:dyDescent="0.2">
      <c r="A7" s="11" t="s">
        <v>78</v>
      </c>
      <c r="B7" s="11" t="s">
        <v>78</v>
      </c>
      <c r="C7" s="239">
        <v>231</v>
      </c>
      <c r="D7" s="11"/>
      <c r="E7" s="13">
        <v>43769</v>
      </c>
      <c r="F7" s="23">
        <v>311.14999999999998</v>
      </c>
      <c r="G7" s="14" t="s">
        <v>230</v>
      </c>
      <c r="H7" s="4">
        <v>579</v>
      </c>
      <c r="I7" s="4"/>
      <c r="J7" s="4"/>
    </row>
    <row r="8" spans="1:18" s="20" customFormat="1" ht="28.5" x14ac:dyDescent="0.2">
      <c r="A8" s="4" t="s">
        <v>66</v>
      </c>
      <c r="B8" s="4" t="s">
        <v>123</v>
      </c>
      <c r="C8" s="238">
        <v>548</v>
      </c>
      <c r="D8" s="5">
        <v>12208</v>
      </c>
      <c r="E8" s="6">
        <v>43786</v>
      </c>
      <c r="F8" s="23">
        <v>226.17</v>
      </c>
      <c r="G8" s="7" t="s">
        <v>231</v>
      </c>
      <c r="H8" s="4">
        <v>765</v>
      </c>
      <c r="I8" s="4"/>
      <c r="J8" s="40" t="s">
        <v>58</v>
      </c>
    </row>
    <row r="9" spans="1:18" x14ac:dyDescent="0.25">
      <c r="A9" s="4" t="s">
        <v>31</v>
      </c>
      <c r="B9" s="4" t="s">
        <v>32</v>
      </c>
      <c r="C9" s="238">
        <v>219</v>
      </c>
      <c r="D9" s="4">
        <v>113929</v>
      </c>
      <c r="E9" s="6">
        <v>43942</v>
      </c>
      <c r="F9" s="21">
        <v>28.4</v>
      </c>
      <c r="G9" s="4" t="s">
        <v>33</v>
      </c>
      <c r="H9" s="4" t="s">
        <v>34</v>
      </c>
      <c r="I9" s="4" t="s">
        <v>26</v>
      </c>
      <c r="J9" s="32"/>
    </row>
    <row r="10" spans="1:18" s="20" customFormat="1" ht="14.25" x14ac:dyDescent="0.2">
      <c r="A10" s="36" t="s">
        <v>232</v>
      </c>
      <c r="B10" s="36" t="s">
        <v>232</v>
      </c>
      <c r="C10" s="240">
        <v>219</v>
      </c>
      <c r="D10" s="41"/>
      <c r="E10" s="34">
        <v>43938</v>
      </c>
      <c r="F10" s="35">
        <v>46.29</v>
      </c>
      <c r="G10" s="42" t="s">
        <v>193</v>
      </c>
      <c r="H10" s="36">
        <v>697</v>
      </c>
      <c r="I10" s="36" t="s">
        <v>194</v>
      </c>
      <c r="J10" s="43"/>
    </row>
    <row r="11" spans="1:18" s="20" customFormat="1" ht="14.25" x14ac:dyDescent="0.2">
      <c r="A11" s="36" t="s">
        <v>232</v>
      </c>
      <c r="B11" s="36" t="s">
        <v>232</v>
      </c>
      <c r="C11" s="240">
        <v>219</v>
      </c>
      <c r="D11" s="41"/>
      <c r="E11" s="34">
        <v>43935</v>
      </c>
      <c r="F11" s="35">
        <v>128.6</v>
      </c>
      <c r="G11" s="42" t="s">
        <v>193</v>
      </c>
      <c r="H11" s="36">
        <v>697</v>
      </c>
      <c r="I11" s="36" t="s">
        <v>194</v>
      </c>
      <c r="J11" s="43"/>
    </row>
    <row r="12" spans="1:18" s="20" customFormat="1" ht="14.25" x14ac:dyDescent="0.2">
      <c r="A12" s="4" t="s">
        <v>79</v>
      </c>
      <c r="B12" s="4" t="s">
        <v>79</v>
      </c>
      <c r="C12" s="238">
        <v>221</v>
      </c>
      <c r="D12" s="4"/>
      <c r="E12" s="6">
        <v>43929</v>
      </c>
      <c r="F12" s="23">
        <v>6.99</v>
      </c>
      <c r="G12" s="10"/>
      <c r="H12" s="10" t="s">
        <v>404</v>
      </c>
      <c r="I12" s="4"/>
      <c r="J12" s="28"/>
    </row>
    <row r="13" spans="1:18" x14ac:dyDescent="0.25">
      <c r="A13" s="4" t="s">
        <v>21</v>
      </c>
      <c r="B13" s="4" t="s">
        <v>21</v>
      </c>
      <c r="C13" s="238">
        <v>32</v>
      </c>
      <c r="D13" s="4"/>
      <c r="E13" s="6">
        <v>43924</v>
      </c>
      <c r="F13" s="23">
        <f>909.37*0.5</f>
        <v>454.685</v>
      </c>
      <c r="G13" s="10" t="s">
        <v>18</v>
      </c>
      <c r="H13" s="10" t="s">
        <v>19</v>
      </c>
      <c r="I13" s="4" t="s">
        <v>25</v>
      </c>
      <c r="J13" s="32"/>
    </row>
    <row r="14" spans="1:18" x14ac:dyDescent="0.25">
      <c r="A14" s="4" t="s">
        <v>21</v>
      </c>
      <c r="B14" s="4" t="s">
        <v>21</v>
      </c>
      <c r="C14" s="238">
        <v>32</v>
      </c>
      <c r="D14" s="4"/>
      <c r="E14" s="6">
        <v>43924</v>
      </c>
      <c r="F14" s="23">
        <f>909.37*0.355</f>
        <v>322.82634999999999</v>
      </c>
      <c r="G14" s="10" t="s">
        <v>18</v>
      </c>
      <c r="H14" s="10" t="s">
        <v>19</v>
      </c>
      <c r="I14" s="4" t="s">
        <v>15</v>
      </c>
      <c r="J14" s="32"/>
    </row>
    <row r="15" spans="1:18" x14ac:dyDescent="0.25">
      <c r="A15" s="4" t="s">
        <v>21</v>
      </c>
      <c r="B15" s="4" t="s">
        <v>21</v>
      </c>
      <c r="C15" s="238">
        <v>32</v>
      </c>
      <c r="D15" s="4"/>
      <c r="E15" s="6">
        <v>43924</v>
      </c>
      <c r="F15" s="23">
        <f>909.37*0.145</f>
        <v>131.85864999999998</v>
      </c>
      <c r="G15" s="10" t="s">
        <v>18</v>
      </c>
      <c r="H15" s="10" t="s">
        <v>19</v>
      </c>
      <c r="I15" s="4" t="s">
        <v>20</v>
      </c>
      <c r="J15" s="33"/>
    </row>
    <row r="16" spans="1:18" s="20" customFormat="1" ht="14.25" x14ac:dyDescent="0.2">
      <c r="A16" s="4" t="s">
        <v>17</v>
      </c>
      <c r="B16" s="4" t="s">
        <v>17</v>
      </c>
      <c r="C16" s="238">
        <v>10</v>
      </c>
      <c r="D16" s="4"/>
      <c r="E16" s="6">
        <v>43922</v>
      </c>
      <c r="F16" s="23">
        <v>116.02</v>
      </c>
      <c r="G16" s="10" t="s">
        <v>18</v>
      </c>
      <c r="H16" s="10" t="s">
        <v>19</v>
      </c>
      <c r="I16" s="4" t="s">
        <v>20</v>
      </c>
      <c r="J16" s="4"/>
      <c r="K16" s="19"/>
      <c r="L16" s="30"/>
      <c r="M16" s="30"/>
      <c r="N16" s="19"/>
      <c r="O16" s="19"/>
      <c r="P16" s="31"/>
      <c r="Q16" s="30"/>
      <c r="R16" s="19"/>
    </row>
    <row r="17" spans="1:10" x14ac:dyDescent="0.25">
      <c r="A17" s="11" t="s">
        <v>55</v>
      </c>
      <c r="B17" s="11" t="s">
        <v>55</v>
      </c>
      <c r="C17" s="239">
        <v>223</v>
      </c>
      <c r="D17" s="11"/>
      <c r="E17" s="13">
        <v>43921</v>
      </c>
      <c r="F17" s="23">
        <f>546.73/5</f>
        <v>109.346</v>
      </c>
      <c r="G17" s="14" t="s">
        <v>56</v>
      </c>
      <c r="H17" s="4">
        <v>663</v>
      </c>
      <c r="I17" s="4" t="s">
        <v>202</v>
      </c>
      <c r="J17" s="32"/>
    </row>
    <row r="18" spans="1:10" x14ac:dyDescent="0.25">
      <c r="A18" s="11" t="s">
        <v>55</v>
      </c>
      <c r="B18" s="11" t="s">
        <v>55</v>
      </c>
      <c r="C18" s="239">
        <v>223</v>
      </c>
      <c r="D18" s="11"/>
      <c r="E18" s="13">
        <v>43921</v>
      </c>
      <c r="F18" s="23">
        <f>546.73/5</f>
        <v>109.346</v>
      </c>
      <c r="G18" s="14" t="s">
        <v>56</v>
      </c>
      <c r="H18" s="4">
        <v>663</v>
      </c>
      <c r="I18" s="4" t="s">
        <v>36</v>
      </c>
      <c r="J18" s="32"/>
    </row>
    <row r="19" spans="1:10" x14ac:dyDescent="0.25">
      <c r="A19" s="11" t="s">
        <v>55</v>
      </c>
      <c r="B19" s="11" t="s">
        <v>55</v>
      </c>
      <c r="C19" s="239">
        <v>223</v>
      </c>
      <c r="D19" s="11"/>
      <c r="E19" s="13">
        <v>43921</v>
      </c>
      <c r="F19" s="23">
        <f>546.73/5</f>
        <v>109.346</v>
      </c>
      <c r="G19" s="14" t="s">
        <v>56</v>
      </c>
      <c r="H19" s="4">
        <v>663</v>
      </c>
      <c r="I19" s="4" t="s">
        <v>35</v>
      </c>
      <c r="J19" s="32"/>
    </row>
    <row r="20" spans="1:10" x14ac:dyDescent="0.25">
      <c r="A20" s="4" t="s">
        <v>55</v>
      </c>
      <c r="B20" s="4" t="s">
        <v>55</v>
      </c>
      <c r="C20" s="238">
        <v>223</v>
      </c>
      <c r="D20" s="4"/>
      <c r="E20" s="6">
        <v>43921</v>
      </c>
      <c r="F20" s="21">
        <f>546.73/5</f>
        <v>109.346</v>
      </c>
      <c r="G20" s="4" t="s">
        <v>56</v>
      </c>
      <c r="H20" s="4">
        <v>663</v>
      </c>
      <c r="I20" s="4" t="s">
        <v>46</v>
      </c>
      <c r="J20" s="32"/>
    </row>
    <row r="21" spans="1:10" x14ac:dyDescent="0.25">
      <c r="A21" s="4" t="s">
        <v>55</v>
      </c>
      <c r="B21" s="4" t="s">
        <v>55</v>
      </c>
      <c r="C21" s="238">
        <v>223</v>
      </c>
      <c r="D21" s="4"/>
      <c r="E21" s="6">
        <v>43921</v>
      </c>
      <c r="F21" s="21">
        <f>546.73/5</f>
        <v>109.346</v>
      </c>
      <c r="G21" s="4" t="s">
        <v>56</v>
      </c>
      <c r="H21" s="4">
        <v>663</v>
      </c>
      <c r="I21" s="4" t="s">
        <v>205</v>
      </c>
      <c r="J21" s="32"/>
    </row>
    <row r="22" spans="1:10" s="20" customFormat="1" ht="14.25" x14ac:dyDescent="0.2">
      <c r="A22" s="4" t="s">
        <v>233</v>
      </c>
      <c r="B22" s="4" t="s">
        <v>234</v>
      </c>
      <c r="C22" s="238">
        <v>238</v>
      </c>
      <c r="D22" s="4"/>
      <c r="E22" s="6">
        <v>44008</v>
      </c>
      <c r="F22" s="23">
        <v>100</v>
      </c>
      <c r="G22" s="10" t="s">
        <v>235</v>
      </c>
      <c r="H22" s="10" t="s">
        <v>27</v>
      </c>
      <c r="I22" s="4" t="s">
        <v>38</v>
      </c>
      <c r="J22" s="28"/>
    </row>
    <row r="23" spans="1:10" x14ac:dyDescent="0.25">
      <c r="A23" s="4" t="s">
        <v>31</v>
      </c>
      <c r="B23" s="4" t="s">
        <v>32</v>
      </c>
      <c r="C23" s="238">
        <v>223</v>
      </c>
      <c r="D23" s="4"/>
      <c r="E23" s="6">
        <v>43915</v>
      </c>
      <c r="F23" s="21">
        <v>28.4</v>
      </c>
      <c r="G23" s="4" t="s">
        <v>33</v>
      </c>
      <c r="H23" s="4" t="s">
        <v>34</v>
      </c>
      <c r="I23" s="4" t="s">
        <v>46</v>
      </c>
      <c r="J23" s="32"/>
    </row>
    <row r="24" spans="1:10" x14ac:dyDescent="0.25">
      <c r="A24" s="4" t="s">
        <v>220</v>
      </c>
      <c r="B24" s="4" t="s">
        <v>221</v>
      </c>
      <c r="C24" s="238">
        <v>237</v>
      </c>
      <c r="D24" s="4">
        <v>285209</v>
      </c>
      <c r="E24" s="6">
        <v>43892</v>
      </c>
      <c r="F24" s="21">
        <v>49.99</v>
      </c>
      <c r="G24" s="4" t="s">
        <v>236</v>
      </c>
      <c r="H24" s="4">
        <v>579</v>
      </c>
      <c r="I24" s="4" t="s">
        <v>38</v>
      </c>
      <c r="J24" s="32"/>
    </row>
    <row r="25" spans="1:10" x14ac:dyDescent="0.25">
      <c r="A25" s="4" t="s">
        <v>204</v>
      </c>
      <c r="B25" s="4" t="s">
        <v>217</v>
      </c>
      <c r="C25" s="238">
        <v>10</v>
      </c>
      <c r="D25" s="4">
        <v>2197438</v>
      </c>
      <c r="E25" s="6">
        <v>43881</v>
      </c>
      <c r="F25" s="21">
        <v>59</v>
      </c>
      <c r="G25" s="4" t="s">
        <v>204</v>
      </c>
      <c r="H25" s="4">
        <v>576</v>
      </c>
      <c r="I25" s="4" t="s">
        <v>182</v>
      </c>
      <c r="J25" s="32"/>
    </row>
    <row r="26" spans="1:10" x14ac:dyDescent="0.25">
      <c r="A26" s="4" t="s">
        <v>237</v>
      </c>
      <c r="B26" s="4"/>
      <c r="C26" s="238">
        <v>10</v>
      </c>
      <c r="D26" s="4"/>
      <c r="E26" s="6">
        <v>43851</v>
      </c>
      <c r="F26" s="21">
        <v>48.75</v>
      </c>
      <c r="G26" s="7" t="s">
        <v>181</v>
      </c>
      <c r="H26" s="4">
        <v>618</v>
      </c>
      <c r="I26" s="4" t="s">
        <v>182</v>
      </c>
      <c r="J26" s="11"/>
    </row>
    <row r="27" spans="1:10" x14ac:dyDescent="0.25">
      <c r="A27" s="4"/>
      <c r="B27" s="4"/>
      <c r="C27" s="238"/>
      <c r="D27" s="4"/>
      <c r="E27" s="6"/>
      <c r="F27" s="21"/>
      <c r="G27" s="7"/>
      <c r="H27" s="4"/>
      <c r="I27" s="4"/>
      <c r="J27" s="4"/>
    </row>
    <row r="28" spans="1:10" s="20" customFormat="1" ht="15.95" customHeight="1" x14ac:dyDescent="0.2">
      <c r="A28" s="4" t="s">
        <v>44</v>
      </c>
      <c r="B28" s="4"/>
      <c r="C28" s="238">
        <v>224</v>
      </c>
      <c r="D28" s="4"/>
      <c r="E28" s="6"/>
      <c r="F28" s="23">
        <v>29.74</v>
      </c>
      <c r="G28" s="7"/>
      <c r="H28" s="4"/>
      <c r="I28" s="4"/>
      <c r="J28" s="11"/>
    </row>
    <row r="29" spans="1:10" s="20" customFormat="1" ht="15.95" customHeight="1" x14ac:dyDescent="0.2">
      <c r="A29" s="4" t="s">
        <v>45</v>
      </c>
      <c r="B29" s="4"/>
      <c r="C29" s="238">
        <v>224</v>
      </c>
      <c r="D29" s="4"/>
      <c r="E29" s="6"/>
      <c r="F29" s="23">
        <v>92.9</v>
      </c>
      <c r="G29" s="7"/>
      <c r="H29" s="4"/>
      <c r="I29" s="4"/>
      <c r="J29" s="11"/>
    </row>
    <row r="30" spans="1:10" x14ac:dyDescent="0.25">
      <c r="A30" s="4"/>
      <c r="B30" s="4"/>
      <c r="C30" s="238"/>
      <c r="D30" s="4"/>
      <c r="E30" s="6"/>
      <c r="F30" s="23"/>
      <c r="G30" s="7"/>
      <c r="H30" s="4"/>
      <c r="I30" s="4"/>
      <c r="J30" s="11"/>
    </row>
    <row r="31" spans="1:10" ht="16.5" thickBot="1" x14ac:dyDescent="0.3">
      <c r="D31" s="15"/>
      <c r="E31" s="9"/>
    </row>
    <row r="32" spans="1:10" ht="15.75" thickBot="1" x14ac:dyDescent="0.3">
      <c r="E32" s="9"/>
      <c r="F32" s="252">
        <f>SUM(F4:F30)</f>
        <v>3860.77</v>
      </c>
    </row>
    <row r="33" spans="5:5" x14ac:dyDescent="0.25">
      <c r="E33" s="9"/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B13" workbookViewId="0">
      <selection activeCell="H27" sqref="H27"/>
    </sheetView>
  </sheetViews>
  <sheetFormatPr defaultRowHeight="15" x14ac:dyDescent="0.25"/>
  <cols>
    <col min="1" max="1" width="33.42578125" style="8" customWidth="1"/>
    <col min="2" max="2" width="37.42578125" style="8" customWidth="1"/>
    <col min="3" max="3" width="14" style="150" bestFit="1" customWidth="1"/>
    <col min="4" max="4" width="22.7109375" style="8" customWidth="1"/>
    <col min="5" max="5" width="16.7109375" style="8" customWidth="1"/>
    <col min="6" max="6" width="25.85546875" style="22" customWidth="1"/>
    <col min="7" max="7" width="35" style="8" customWidth="1"/>
    <col min="8" max="8" width="23.28515625" style="8" customWidth="1"/>
    <col min="9" max="9" width="20.28515625" style="8" hidden="1" customWidth="1"/>
    <col min="10" max="10" width="25.5703125" style="8" hidden="1" customWidth="1"/>
    <col min="11" max="16384" width="9.140625" style="8"/>
  </cols>
  <sheetData>
    <row r="1" spans="1:18" ht="15.75" thickBot="1" x14ac:dyDescent="0.3">
      <c r="A1" s="290" t="s">
        <v>238</v>
      </c>
      <c r="B1" s="291"/>
      <c r="C1" s="291"/>
      <c r="D1" s="291"/>
      <c r="E1" s="291"/>
      <c r="F1" s="291"/>
      <c r="G1" s="291"/>
      <c r="H1" s="291"/>
      <c r="I1" s="291"/>
      <c r="J1" s="292"/>
    </row>
    <row r="2" spans="1:18" ht="15.75" thickBot="1" x14ac:dyDescent="0.3">
      <c r="A2" s="20"/>
      <c r="B2" s="20"/>
      <c r="C2" s="261"/>
      <c r="D2" s="20"/>
      <c r="E2" s="20"/>
      <c r="F2" s="243"/>
      <c r="G2" s="20"/>
      <c r="H2" s="244"/>
      <c r="I2" s="20"/>
      <c r="J2" s="20"/>
    </row>
    <row r="3" spans="1:18" x14ac:dyDescent="0.25">
      <c r="A3" s="245" t="s">
        <v>0</v>
      </c>
      <c r="B3" s="246" t="s">
        <v>1</v>
      </c>
      <c r="C3" s="254" t="s">
        <v>395</v>
      </c>
      <c r="D3" s="246" t="s">
        <v>2</v>
      </c>
      <c r="E3" s="247" t="s">
        <v>3</v>
      </c>
      <c r="F3" s="248" t="s">
        <v>4</v>
      </c>
      <c r="G3" s="247" t="s">
        <v>5</v>
      </c>
      <c r="H3" s="249" t="s">
        <v>6</v>
      </c>
      <c r="I3" s="247" t="s">
        <v>7</v>
      </c>
      <c r="J3" s="250" t="s">
        <v>8</v>
      </c>
    </row>
    <row r="4" spans="1:18" s="20" customFormat="1" ht="14.25" x14ac:dyDescent="0.2">
      <c r="A4" s="6" t="s">
        <v>239</v>
      </c>
      <c r="B4" s="6" t="s">
        <v>239</v>
      </c>
      <c r="C4" s="255">
        <v>207</v>
      </c>
      <c r="D4" s="5"/>
      <c r="E4" s="6">
        <v>43685</v>
      </c>
      <c r="F4" s="23">
        <v>90.06</v>
      </c>
      <c r="G4" s="7" t="s">
        <v>240</v>
      </c>
      <c r="H4" s="4">
        <v>799</v>
      </c>
      <c r="I4" s="11" t="s">
        <v>38</v>
      </c>
      <c r="J4" s="33"/>
      <c r="K4" s="19"/>
      <c r="L4" s="30"/>
      <c r="M4" s="30"/>
      <c r="N4" s="19"/>
      <c r="O4" s="19"/>
      <c r="P4" s="31"/>
      <c r="Q4" s="30"/>
      <c r="R4" s="19"/>
    </row>
    <row r="5" spans="1:18" s="20" customFormat="1" ht="14.25" x14ac:dyDescent="0.2">
      <c r="A5" s="4" t="s">
        <v>241</v>
      </c>
      <c r="B5" s="4" t="s">
        <v>241</v>
      </c>
      <c r="C5" s="255">
        <v>209</v>
      </c>
      <c r="D5" s="4">
        <v>116258</v>
      </c>
      <c r="E5" s="6">
        <v>43306</v>
      </c>
      <c r="F5" s="23">
        <v>462.41</v>
      </c>
      <c r="G5" s="4" t="s">
        <v>241</v>
      </c>
      <c r="H5" s="10" t="s">
        <v>14</v>
      </c>
      <c r="I5" s="4" t="s">
        <v>15</v>
      </c>
      <c r="J5" s="28" t="s">
        <v>16</v>
      </c>
      <c r="K5" s="19"/>
      <c r="L5" s="30"/>
      <c r="M5" s="30"/>
      <c r="N5" s="19"/>
      <c r="O5" s="19"/>
      <c r="P5" s="31"/>
      <c r="Q5" s="30"/>
      <c r="R5" s="19"/>
    </row>
    <row r="6" spans="1:18" x14ac:dyDescent="0.25">
      <c r="A6" s="4" t="s">
        <v>242</v>
      </c>
      <c r="B6" s="4" t="s">
        <v>242</v>
      </c>
      <c r="C6" s="255">
        <v>204</v>
      </c>
      <c r="D6" s="4">
        <v>1409333</v>
      </c>
      <c r="E6" s="6">
        <v>43733</v>
      </c>
      <c r="F6" s="38">
        <v>579.79999999999995</v>
      </c>
      <c r="G6" s="7" t="s">
        <v>243</v>
      </c>
      <c r="H6" s="4">
        <v>765</v>
      </c>
      <c r="I6" s="251" t="s">
        <v>10</v>
      </c>
      <c r="J6" s="39"/>
    </row>
    <row r="7" spans="1:18" s="20" customFormat="1" ht="15.95" customHeight="1" x14ac:dyDescent="0.2">
      <c r="A7" s="11" t="s">
        <v>78</v>
      </c>
      <c r="B7" s="11" t="s">
        <v>78</v>
      </c>
      <c r="C7" s="256">
        <v>233</v>
      </c>
      <c r="D7" s="11"/>
      <c r="E7" s="13">
        <v>43769</v>
      </c>
      <c r="F7" s="23">
        <v>311.14999999999998</v>
      </c>
      <c r="G7" s="14" t="s">
        <v>244</v>
      </c>
      <c r="H7" s="4">
        <v>579</v>
      </c>
      <c r="I7" s="4"/>
      <c r="J7" s="4"/>
    </row>
    <row r="8" spans="1:18" x14ac:dyDescent="0.25">
      <c r="A8" s="4" t="s">
        <v>245</v>
      </c>
      <c r="B8" s="4" t="s">
        <v>245</v>
      </c>
      <c r="C8" s="255">
        <v>59</v>
      </c>
      <c r="D8" s="4"/>
      <c r="E8" s="6">
        <v>43851</v>
      </c>
      <c r="F8" s="21">
        <v>48.75</v>
      </c>
      <c r="G8" s="7" t="s">
        <v>181</v>
      </c>
      <c r="H8" s="4">
        <v>618</v>
      </c>
      <c r="I8" s="4" t="s">
        <v>182</v>
      </c>
      <c r="J8" s="11"/>
    </row>
    <row r="9" spans="1:18" x14ac:dyDescent="0.25">
      <c r="A9" s="4" t="s">
        <v>246</v>
      </c>
      <c r="B9" s="4" t="s">
        <v>217</v>
      </c>
      <c r="C9" s="255">
        <v>236</v>
      </c>
      <c r="D9" s="4">
        <v>2197438</v>
      </c>
      <c r="E9" s="6">
        <v>43881</v>
      </c>
      <c r="F9" s="21">
        <v>59</v>
      </c>
      <c r="G9" s="4" t="s">
        <v>246</v>
      </c>
      <c r="H9" s="4">
        <v>576</v>
      </c>
      <c r="I9" s="4" t="s">
        <v>182</v>
      </c>
      <c r="J9" s="32"/>
    </row>
    <row r="10" spans="1:18" x14ac:dyDescent="0.25">
      <c r="A10" s="4" t="s">
        <v>220</v>
      </c>
      <c r="B10" s="4" t="s">
        <v>221</v>
      </c>
      <c r="C10" s="259">
        <v>237</v>
      </c>
      <c r="D10" s="4">
        <v>285209</v>
      </c>
      <c r="E10" s="6">
        <v>43892</v>
      </c>
      <c r="F10" s="21">
        <v>49.99</v>
      </c>
      <c r="G10" s="4" t="s">
        <v>247</v>
      </c>
      <c r="H10" s="4">
        <v>579</v>
      </c>
      <c r="I10" s="4" t="s">
        <v>38</v>
      </c>
      <c r="J10" s="32"/>
    </row>
    <row r="11" spans="1:18" s="20" customFormat="1" ht="14.25" x14ac:dyDescent="0.2">
      <c r="A11" s="4" t="s">
        <v>249</v>
      </c>
      <c r="B11" s="4" t="s">
        <v>234</v>
      </c>
      <c r="C11" s="259">
        <v>238</v>
      </c>
      <c r="D11" s="4"/>
      <c r="E11" s="6">
        <v>44008</v>
      </c>
      <c r="F11" s="23">
        <v>100</v>
      </c>
      <c r="G11" s="10" t="s">
        <v>248</v>
      </c>
      <c r="H11" s="10" t="s">
        <v>27</v>
      </c>
      <c r="I11" s="4" t="s">
        <v>38</v>
      </c>
      <c r="J11" s="28"/>
    </row>
    <row r="12" spans="1:18" s="20" customFormat="1" ht="15.95" customHeight="1" x14ac:dyDescent="0.2">
      <c r="A12" s="11" t="s">
        <v>250</v>
      </c>
      <c r="B12" s="11" t="s">
        <v>234</v>
      </c>
      <c r="C12" s="255">
        <v>238</v>
      </c>
      <c r="D12" s="11"/>
      <c r="E12" s="13">
        <v>43916</v>
      </c>
      <c r="F12" s="23">
        <v>-800</v>
      </c>
      <c r="G12" s="14" t="s">
        <v>251</v>
      </c>
      <c r="H12" s="4">
        <v>799</v>
      </c>
      <c r="I12" s="4"/>
      <c r="J12" s="37"/>
    </row>
    <row r="13" spans="1:18" s="20" customFormat="1" ht="14.25" x14ac:dyDescent="0.2">
      <c r="A13" s="4" t="s">
        <v>170</v>
      </c>
      <c r="B13" s="4" t="s">
        <v>171</v>
      </c>
      <c r="C13" s="255">
        <v>232</v>
      </c>
      <c r="D13" s="4"/>
      <c r="E13" s="6">
        <v>43944</v>
      </c>
      <c r="F13" s="23">
        <v>108.87</v>
      </c>
      <c r="G13" s="7" t="s">
        <v>172</v>
      </c>
      <c r="H13" s="4" t="s">
        <v>173</v>
      </c>
      <c r="I13" s="4" t="s">
        <v>174</v>
      </c>
      <c r="J13" s="37"/>
      <c r="K13" s="19"/>
      <c r="L13" s="30"/>
      <c r="M13" s="30"/>
      <c r="N13" s="19"/>
      <c r="O13" s="19"/>
      <c r="P13" s="31"/>
      <c r="Q13" s="30"/>
      <c r="R13" s="19"/>
    </row>
    <row r="14" spans="1:18" s="20" customFormat="1" ht="15.95" customHeight="1" x14ac:dyDescent="0.2">
      <c r="A14" s="11" t="s">
        <v>179</v>
      </c>
      <c r="B14" s="11" t="s">
        <v>252</v>
      </c>
      <c r="C14" s="255">
        <v>233</v>
      </c>
      <c r="D14" s="11">
        <v>5216</v>
      </c>
      <c r="E14" s="13">
        <v>43945</v>
      </c>
      <c r="F14" s="23">
        <v>475.8</v>
      </c>
      <c r="G14" s="14" t="s">
        <v>253</v>
      </c>
      <c r="H14" s="4">
        <v>858</v>
      </c>
      <c r="I14" s="4" t="s">
        <v>254</v>
      </c>
      <c r="J14" s="37" t="s">
        <v>255</v>
      </c>
    </row>
    <row r="15" spans="1:18" s="20" customFormat="1" ht="15.95" customHeight="1" x14ac:dyDescent="0.2">
      <c r="A15" s="11" t="s">
        <v>31</v>
      </c>
      <c r="B15" s="11" t="s">
        <v>32</v>
      </c>
      <c r="C15" s="255">
        <v>219</v>
      </c>
      <c r="D15" s="11">
        <v>184826</v>
      </c>
      <c r="E15" s="13">
        <v>43946</v>
      </c>
      <c r="F15" s="23">
        <v>28.4</v>
      </c>
      <c r="G15" s="14" t="s">
        <v>33</v>
      </c>
      <c r="H15" s="4" t="s">
        <v>34</v>
      </c>
      <c r="I15" s="4" t="s">
        <v>46</v>
      </c>
      <c r="J15" s="37"/>
    </row>
    <row r="16" spans="1:18" s="20" customFormat="1" ht="15.95" customHeight="1" x14ac:dyDescent="0.2">
      <c r="A16" s="11" t="s">
        <v>31</v>
      </c>
      <c r="B16" s="11" t="s">
        <v>32</v>
      </c>
      <c r="C16" s="255">
        <v>219</v>
      </c>
      <c r="D16" s="11">
        <v>195353</v>
      </c>
      <c r="E16" s="13">
        <v>43948</v>
      </c>
      <c r="F16" s="23">
        <f>45.8/2</f>
        <v>22.9</v>
      </c>
      <c r="G16" s="14" t="s">
        <v>33</v>
      </c>
      <c r="H16" s="4" t="s">
        <v>34</v>
      </c>
      <c r="I16" s="4" t="s">
        <v>38</v>
      </c>
      <c r="J16" s="37"/>
    </row>
    <row r="17" spans="1:18" s="20" customFormat="1" ht="15.95" customHeight="1" x14ac:dyDescent="0.2">
      <c r="A17" s="11" t="s">
        <v>31</v>
      </c>
      <c r="B17" s="11" t="s">
        <v>32</v>
      </c>
      <c r="C17" s="255">
        <v>219</v>
      </c>
      <c r="D17" s="11">
        <v>195353</v>
      </c>
      <c r="E17" s="13">
        <v>43948</v>
      </c>
      <c r="F17" s="23">
        <v>22.9</v>
      </c>
      <c r="G17" s="14" t="s">
        <v>33</v>
      </c>
      <c r="H17" s="4" t="s">
        <v>34</v>
      </c>
      <c r="I17" s="4" t="s">
        <v>26</v>
      </c>
      <c r="J17" s="37"/>
    </row>
    <row r="18" spans="1:18" x14ac:dyDescent="0.25">
      <c r="A18" s="11" t="s">
        <v>55</v>
      </c>
      <c r="B18" s="11" t="s">
        <v>55</v>
      </c>
      <c r="C18" s="256">
        <v>223</v>
      </c>
      <c r="D18" s="11"/>
      <c r="E18" s="13">
        <v>43951</v>
      </c>
      <c r="F18" s="23">
        <f>570.71/5</f>
        <v>114.14200000000001</v>
      </c>
      <c r="G18" s="14" t="s">
        <v>56</v>
      </c>
      <c r="H18" s="4">
        <v>663</v>
      </c>
      <c r="I18" s="4" t="s">
        <v>202</v>
      </c>
      <c r="J18" s="32"/>
    </row>
    <row r="19" spans="1:18" s="20" customFormat="1" ht="14.25" x14ac:dyDescent="0.2">
      <c r="A19" s="11" t="s">
        <v>55</v>
      </c>
      <c r="B19" s="11" t="s">
        <v>55</v>
      </c>
      <c r="C19" s="256">
        <v>223</v>
      </c>
      <c r="D19" s="11"/>
      <c r="E19" s="13">
        <v>43951</v>
      </c>
      <c r="F19" s="23">
        <v>114.14200000000001</v>
      </c>
      <c r="G19" s="14" t="s">
        <v>56</v>
      </c>
      <c r="H19" s="4">
        <v>663</v>
      </c>
      <c r="I19" s="4" t="s">
        <v>36</v>
      </c>
      <c r="J19" s="43"/>
    </row>
    <row r="20" spans="1:18" s="20" customFormat="1" ht="14.25" x14ac:dyDescent="0.2">
      <c r="A20" s="11" t="s">
        <v>55</v>
      </c>
      <c r="B20" s="11" t="s">
        <v>55</v>
      </c>
      <c r="C20" s="255">
        <v>223</v>
      </c>
      <c r="D20" s="11"/>
      <c r="E20" s="13">
        <v>43951</v>
      </c>
      <c r="F20" s="23">
        <v>114.14200000000001</v>
      </c>
      <c r="G20" s="14" t="s">
        <v>56</v>
      </c>
      <c r="H20" s="4">
        <v>663</v>
      </c>
      <c r="I20" s="4" t="s">
        <v>35</v>
      </c>
      <c r="J20" s="43"/>
    </row>
    <row r="21" spans="1:18" s="20" customFormat="1" ht="14.25" x14ac:dyDescent="0.2">
      <c r="A21" s="4" t="s">
        <v>55</v>
      </c>
      <c r="B21" s="4" t="s">
        <v>55</v>
      </c>
      <c r="C21" s="255">
        <v>223</v>
      </c>
      <c r="D21" s="4"/>
      <c r="E21" s="6">
        <v>43951</v>
      </c>
      <c r="F21" s="21">
        <v>114.14200000000001</v>
      </c>
      <c r="G21" s="4" t="s">
        <v>56</v>
      </c>
      <c r="H21" s="4">
        <v>663</v>
      </c>
      <c r="I21" s="4" t="s">
        <v>46</v>
      </c>
      <c r="J21" s="28"/>
    </row>
    <row r="22" spans="1:18" x14ac:dyDescent="0.25">
      <c r="A22" s="4" t="s">
        <v>55</v>
      </c>
      <c r="B22" s="4" t="s">
        <v>55</v>
      </c>
      <c r="C22" s="255">
        <v>223</v>
      </c>
      <c r="D22" s="4"/>
      <c r="E22" s="6">
        <v>43951</v>
      </c>
      <c r="F22" s="21">
        <v>114.14200000000001</v>
      </c>
      <c r="G22" s="4" t="s">
        <v>56</v>
      </c>
      <c r="H22" s="4">
        <v>663</v>
      </c>
      <c r="I22" s="4" t="s">
        <v>205</v>
      </c>
      <c r="J22" s="32"/>
    </row>
    <row r="23" spans="1:18" x14ac:dyDescent="0.25">
      <c r="A23" s="4" t="s">
        <v>17</v>
      </c>
      <c r="B23" s="4" t="s">
        <v>17</v>
      </c>
      <c r="C23" s="255">
        <v>10</v>
      </c>
      <c r="D23" s="4"/>
      <c r="E23" s="6">
        <v>43952</v>
      </c>
      <c r="F23" s="23">
        <v>116.02</v>
      </c>
      <c r="G23" s="10" t="s">
        <v>18</v>
      </c>
      <c r="H23" s="10" t="s">
        <v>19</v>
      </c>
      <c r="I23" s="4" t="s">
        <v>20</v>
      </c>
      <c r="J23" s="32"/>
    </row>
    <row r="24" spans="1:18" x14ac:dyDescent="0.25">
      <c r="A24" s="4" t="s">
        <v>21</v>
      </c>
      <c r="B24" s="4" t="s">
        <v>21</v>
      </c>
      <c r="C24" s="255">
        <v>32</v>
      </c>
      <c r="D24" s="4"/>
      <c r="E24" s="6">
        <v>43954</v>
      </c>
      <c r="F24" s="23">
        <f>897.84*0.5</f>
        <v>448.92</v>
      </c>
      <c r="G24" s="10" t="s">
        <v>18</v>
      </c>
      <c r="H24" s="10" t="s">
        <v>19</v>
      </c>
      <c r="I24" s="4" t="s">
        <v>25</v>
      </c>
      <c r="J24" s="33"/>
    </row>
    <row r="25" spans="1:18" s="20" customFormat="1" ht="14.25" x14ac:dyDescent="0.2">
      <c r="A25" s="4" t="s">
        <v>21</v>
      </c>
      <c r="B25" s="4" t="s">
        <v>21</v>
      </c>
      <c r="C25" s="255">
        <v>32</v>
      </c>
      <c r="D25" s="4"/>
      <c r="E25" s="6">
        <v>43954</v>
      </c>
      <c r="F25" s="23">
        <f>897.84*0.355</f>
        <v>318.73320000000001</v>
      </c>
      <c r="G25" s="10" t="s">
        <v>18</v>
      </c>
      <c r="H25" s="10" t="s">
        <v>19</v>
      </c>
      <c r="I25" s="4" t="s">
        <v>15</v>
      </c>
      <c r="J25" s="4"/>
      <c r="K25" s="19"/>
      <c r="L25" s="30"/>
      <c r="M25" s="30"/>
      <c r="N25" s="19"/>
      <c r="O25" s="19"/>
      <c r="P25" s="31"/>
      <c r="Q25" s="30"/>
      <c r="R25" s="19"/>
    </row>
    <row r="26" spans="1:18" x14ac:dyDescent="0.25">
      <c r="A26" s="4" t="s">
        <v>21</v>
      </c>
      <c r="B26" s="4" t="s">
        <v>21</v>
      </c>
      <c r="C26" s="255">
        <v>32</v>
      </c>
      <c r="D26" s="4"/>
      <c r="E26" s="6">
        <v>43954</v>
      </c>
      <c r="F26" s="23">
        <f>897.84*0.145</f>
        <v>130.18680000000001</v>
      </c>
      <c r="G26" s="10" t="s">
        <v>18</v>
      </c>
      <c r="H26" s="10" t="s">
        <v>19</v>
      </c>
      <c r="I26" s="4" t="s">
        <v>20</v>
      </c>
      <c r="J26" s="32"/>
    </row>
    <row r="27" spans="1:18" x14ac:dyDescent="0.25">
      <c r="A27" s="45" t="s">
        <v>256</v>
      </c>
      <c r="B27" s="45" t="s">
        <v>256</v>
      </c>
      <c r="C27" s="260">
        <v>239</v>
      </c>
      <c r="D27" s="45"/>
      <c r="E27" s="46">
        <v>43962</v>
      </c>
      <c r="F27" s="47">
        <v>152.5</v>
      </c>
      <c r="G27" s="48"/>
      <c r="H27" s="49">
        <v>699</v>
      </c>
      <c r="I27" s="49" t="s">
        <v>258</v>
      </c>
      <c r="J27" s="50" t="s">
        <v>257</v>
      </c>
    </row>
    <row r="28" spans="1:18" x14ac:dyDescent="0.25">
      <c r="A28" s="54" t="s">
        <v>259</v>
      </c>
      <c r="B28" s="54" t="s">
        <v>259</v>
      </c>
      <c r="C28" s="262">
        <v>240</v>
      </c>
      <c r="D28" s="54"/>
      <c r="E28" s="55">
        <v>43963</v>
      </c>
      <c r="F28" s="35">
        <v>2130.5700000000002</v>
      </c>
      <c r="G28" s="56" t="s">
        <v>265</v>
      </c>
      <c r="H28" s="36">
        <v>554</v>
      </c>
      <c r="I28" s="36" t="s">
        <v>258</v>
      </c>
      <c r="J28" s="57"/>
    </row>
    <row r="29" spans="1:18" x14ac:dyDescent="0.25">
      <c r="A29" s="4" t="s">
        <v>79</v>
      </c>
      <c r="B29" s="4" t="s">
        <v>79</v>
      </c>
      <c r="C29" s="263">
        <v>110</v>
      </c>
      <c r="D29" s="4"/>
      <c r="E29" s="6">
        <v>43963</v>
      </c>
      <c r="F29" s="21">
        <v>6.99</v>
      </c>
      <c r="G29" s="4"/>
      <c r="H29" s="4">
        <v>543</v>
      </c>
      <c r="I29" s="4"/>
      <c r="J29" s="32"/>
    </row>
    <row r="30" spans="1:18" x14ac:dyDescent="0.25">
      <c r="A30" s="51" t="s">
        <v>260</v>
      </c>
      <c r="B30" s="51" t="s">
        <v>260</v>
      </c>
      <c r="C30" s="264">
        <v>241</v>
      </c>
      <c r="D30" s="51"/>
      <c r="E30" s="52">
        <v>43967</v>
      </c>
      <c r="F30" s="53">
        <v>735.6</v>
      </c>
      <c r="G30" s="51" t="s">
        <v>261</v>
      </c>
      <c r="H30" s="51" t="s">
        <v>173</v>
      </c>
      <c r="I30" s="51" t="s">
        <v>11</v>
      </c>
      <c r="J30" s="32"/>
    </row>
    <row r="31" spans="1:18" x14ac:dyDescent="0.25">
      <c r="A31" s="51" t="s">
        <v>262</v>
      </c>
      <c r="B31" s="51" t="s">
        <v>262</v>
      </c>
      <c r="C31" s="264">
        <v>242</v>
      </c>
      <c r="D31" s="51"/>
      <c r="E31" s="52">
        <v>43969</v>
      </c>
      <c r="F31" s="53">
        <v>40</v>
      </c>
      <c r="G31" s="51" t="s">
        <v>263</v>
      </c>
      <c r="H31" s="51">
        <v>699</v>
      </c>
      <c r="I31" s="51" t="s">
        <v>264</v>
      </c>
      <c r="J31" s="32"/>
    </row>
    <row r="32" spans="1:18" x14ac:dyDescent="0.25">
      <c r="A32" s="4" t="s">
        <v>31</v>
      </c>
      <c r="B32" s="4" t="s">
        <v>32</v>
      </c>
      <c r="C32" s="263">
        <v>219</v>
      </c>
      <c r="D32" s="4">
        <v>135419</v>
      </c>
      <c r="E32" s="6">
        <v>43972</v>
      </c>
      <c r="F32" s="21">
        <v>28.4</v>
      </c>
      <c r="G32" s="4" t="s">
        <v>33</v>
      </c>
      <c r="H32" s="4" t="s">
        <v>34</v>
      </c>
      <c r="I32" s="4" t="s">
        <v>26</v>
      </c>
      <c r="J32" s="32"/>
    </row>
    <row r="33" spans="1:10" x14ac:dyDescent="0.25">
      <c r="A33" s="51" t="s">
        <v>170</v>
      </c>
      <c r="B33" s="51" t="s">
        <v>171</v>
      </c>
      <c r="C33" s="264">
        <v>232</v>
      </c>
      <c r="D33" s="51"/>
      <c r="E33" s="52">
        <v>43974</v>
      </c>
      <c r="F33" s="53">
        <v>111.72</v>
      </c>
      <c r="G33" s="51" t="s">
        <v>172</v>
      </c>
      <c r="H33" s="51" t="s">
        <v>173</v>
      </c>
      <c r="I33" s="51" t="s">
        <v>174</v>
      </c>
      <c r="J33" s="32"/>
    </row>
    <row r="34" spans="1:10" x14ac:dyDescent="0.25">
      <c r="A34" s="51"/>
      <c r="B34" s="51"/>
      <c r="C34" s="264"/>
      <c r="D34" s="51"/>
      <c r="E34" s="52"/>
      <c r="F34" s="53"/>
      <c r="G34" s="51"/>
      <c r="H34" s="51"/>
      <c r="I34" s="51"/>
      <c r="J34" s="32"/>
    </row>
    <row r="35" spans="1:10" s="20" customFormat="1" ht="15.95" customHeight="1" x14ac:dyDescent="0.2">
      <c r="A35" s="4" t="s">
        <v>44</v>
      </c>
      <c r="B35" s="4"/>
      <c r="C35" s="263"/>
      <c r="D35" s="4"/>
      <c r="E35" s="6"/>
      <c r="F35" s="23"/>
      <c r="G35" s="7"/>
      <c r="H35" s="4"/>
      <c r="I35" s="4"/>
      <c r="J35" s="11"/>
    </row>
    <row r="36" spans="1:10" s="20" customFormat="1" ht="15.95" customHeight="1" x14ac:dyDescent="0.2">
      <c r="A36" s="4" t="s">
        <v>45</v>
      </c>
      <c r="B36" s="4"/>
      <c r="C36" s="263"/>
      <c r="D36" s="4"/>
      <c r="E36" s="6"/>
      <c r="F36" s="23">
        <v>300.36</v>
      </c>
      <c r="G36" s="7"/>
      <c r="H36" s="4"/>
      <c r="I36" s="4"/>
      <c r="J36" s="11"/>
    </row>
    <row r="37" spans="1:10" x14ac:dyDescent="0.25">
      <c r="A37" s="4"/>
      <c r="B37" s="4"/>
      <c r="C37" s="263"/>
      <c r="D37" s="4"/>
      <c r="E37" s="6"/>
      <c r="F37" s="23"/>
      <c r="G37" s="7"/>
      <c r="H37" s="4"/>
      <c r="I37" s="4"/>
      <c r="J37" s="11"/>
    </row>
    <row r="38" spans="1:10" ht="16.5" thickBot="1" x14ac:dyDescent="0.3">
      <c r="D38" s="15"/>
      <c r="E38" s="9"/>
    </row>
    <row r="39" spans="1:10" ht="15.75" thickBot="1" x14ac:dyDescent="0.3">
      <c r="E39" s="9"/>
      <c r="F39" s="252">
        <f>SUM(F4:F37)</f>
        <v>6650.7400000000007</v>
      </c>
    </row>
    <row r="40" spans="1:10" x14ac:dyDescent="0.25">
      <c r="E40" s="9"/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workbookViewId="0">
      <selection activeCell="A7" sqref="A7"/>
    </sheetView>
  </sheetViews>
  <sheetFormatPr defaultColWidth="9.140625" defaultRowHeight="15" x14ac:dyDescent="0.25"/>
  <cols>
    <col min="1" max="1" width="41.140625" style="62" bestFit="1" customWidth="1"/>
    <col min="2" max="2" width="37.42578125" style="62" customWidth="1"/>
    <col min="3" max="3" width="14" style="282" bestFit="1" customWidth="1"/>
    <col min="4" max="4" width="22.7109375" style="62" customWidth="1"/>
    <col min="5" max="5" width="16.7109375" style="62" customWidth="1"/>
    <col min="6" max="6" width="25.85546875" style="64" customWidth="1"/>
    <col min="7" max="7" width="35" style="62" customWidth="1"/>
    <col min="8" max="8" width="23.28515625" style="62" customWidth="1"/>
    <col min="9" max="9" width="20.28515625" style="62" hidden="1" customWidth="1"/>
    <col min="10" max="10" width="25.5703125" style="62" hidden="1" customWidth="1"/>
    <col min="11" max="16384" width="9.140625" style="61"/>
  </cols>
  <sheetData>
    <row r="1" spans="1:10" x14ac:dyDescent="0.25">
      <c r="A1" s="293" t="s">
        <v>266</v>
      </c>
      <c r="B1" s="293"/>
      <c r="C1" s="293"/>
      <c r="D1" s="293"/>
      <c r="E1" s="293"/>
      <c r="F1" s="293"/>
      <c r="G1" s="293"/>
      <c r="H1" s="293"/>
      <c r="I1" s="293"/>
      <c r="J1" s="293"/>
    </row>
    <row r="2" spans="1:10" ht="15.75" thickBot="1" x14ac:dyDescent="0.3">
      <c r="A2" s="31"/>
      <c r="B2" s="31"/>
      <c r="C2" s="276"/>
      <c r="D2" s="31"/>
      <c r="E2" s="31"/>
      <c r="F2" s="60"/>
      <c r="G2" s="31"/>
      <c r="H2" s="265"/>
      <c r="I2" s="31"/>
      <c r="J2" s="31"/>
    </row>
    <row r="3" spans="1:10" x14ac:dyDescent="0.25">
      <c r="A3" s="266" t="s">
        <v>0</v>
      </c>
      <c r="B3" s="267" t="s">
        <v>1</v>
      </c>
      <c r="C3" s="254" t="s">
        <v>395</v>
      </c>
      <c r="D3" s="267" t="s">
        <v>2</v>
      </c>
      <c r="E3" s="268" t="s">
        <v>3</v>
      </c>
      <c r="F3" s="80" t="s">
        <v>4</v>
      </c>
      <c r="G3" s="268" t="s">
        <v>5</v>
      </c>
      <c r="H3" s="269" t="s">
        <v>6</v>
      </c>
      <c r="I3" s="268" t="s">
        <v>7</v>
      </c>
      <c r="J3" s="270" t="s">
        <v>8</v>
      </c>
    </row>
    <row r="4" spans="1:10" x14ac:dyDescent="0.25">
      <c r="A4" s="83" t="s">
        <v>278</v>
      </c>
      <c r="B4" s="83" t="s">
        <v>278</v>
      </c>
      <c r="C4" s="238">
        <v>59</v>
      </c>
      <c r="D4" s="4"/>
      <c r="E4" s="6">
        <v>43851</v>
      </c>
      <c r="F4" s="7">
        <v>48.75</v>
      </c>
      <c r="G4" s="7" t="s">
        <v>181</v>
      </c>
      <c r="H4" s="4">
        <v>618</v>
      </c>
      <c r="I4" s="4" t="s">
        <v>182</v>
      </c>
      <c r="J4" s="86"/>
    </row>
    <row r="5" spans="1:10" s="31" customFormat="1" ht="14.25" x14ac:dyDescent="0.2">
      <c r="A5" s="83" t="s">
        <v>272</v>
      </c>
      <c r="B5" s="4" t="s">
        <v>217</v>
      </c>
      <c r="C5" s="238">
        <v>236</v>
      </c>
      <c r="D5" s="4">
        <v>2197438</v>
      </c>
      <c r="E5" s="6">
        <v>43881</v>
      </c>
      <c r="F5" s="7">
        <v>59</v>
      </c>
      <c r="G5" s="4" t="s">
        <v>272</v>
      </c>
      <c r="H5" s="4">
        <v>576</v>
      </c>
      <c r="I5" s="4" t="s">
        <v>182</v>
      </c>
      <c r="J5" s="88"/>
    </row>
    <row r="6" spans="1:10" s="31" customFormat="1" ht="15.95" customHeight="1" x14ac:dyDescent="0.2">
      <c r="A6" s="83" t="s">
        <v>220</v>
      </c>
      <c r="B6" s="4" t="s">
        <v>221</v>
      </c>
      <c r="C6" s="238">
        <v>237</v>
      </c>
      <c r="D6" s="4">
        <v>285209</v>
      </c>
      <c r="E6" s="6">
        <v>43892</v>
      </c>
      <c r="F6" s="7">
        <v>49.99</v>
      </c>
      <c r="G6" s="4" t="s">
        <v>273</v>
      </c>
      <c r="H6" s="4">
        <v>579</v>
      </c>
      <c r="I6" s="4" t="s">
        <v>38</v>
      </c>
      <c r="J6" s="84"/>
    </row>
    <row r="7" spans="1:10" s="31" customFormat="1" ht="14.25" customHeight="1" x14ac:dyDescent="0.2">
      <c r="A7" s="83" t="s">
        <v>279</v>
      </c>
      <c r="B7" s="4" t="s">
        <v>234</v>
      </c>
      <c r="C7" s="238">
        <v>238</v>
      </c>
      <c r="D7" s="4"/>
      <c r="E7" s="6">
        <v>44008</v>
      </c>
      <c r="F7" s="58">
        <v>100</v>
      </c>
      <c r="G7" s="10" t="s">
        <v>274</v>
      </c>
      <c r="H7" s="10" t="s">
        <v>27</v>
      </c>
      <c r="I7" s="4" t="s">
        <v>38</v>
      </c>
      <c r="J7" s="84"/>
    </row>
    <row r="8" spans="1:10" s="31" customFormat="1" ht="14.25" customHeight="1" x14ac:dyDescent="0.2">
      <c r="A8" s="83" t="s">
        <v>31</v>
      </c>
      <c r="B8" s="4" t="s">
        <v>32</v>
      </c>
      <c r="C8" s="238">
        <v>219</v>
      </c>
      <c r="D8" s="4">
        <v>213431</v>
      </c>
      <c r="E8" s="6">
        <v>43978</v>
      </c>
      <c r="F8" s="58">
        <v>22.9</v>
      </c>
      <c r="G8" s="10" t="s">
        <v>33</v>
      </c>
      <c r="H8" s="10" t="s">
        <v>34</v>
      </c>
      <c r="I8" s="4" t="s">
        <v>38</v>
      </c>
      <c r="J8" s="84"/>
    </row>
    <row r="9" spans="1:10" s="31" customFormat="1" ht="14.25" customHeight="1" x14ac:dyDescent="0.2">
      <c r="A9" s="83" t="s">
        <v>31</v>
      </c>
      <c r="B9" s="4" t="s">
        <v>32</v>
      </c>
      <c r="C9" s="238">
        <v>219</v>
      </c>
      <c r="D9" s="4">
        <v>213431</v>
      </c>
      <c r="E9" s="6">
        <v>43978</v>
      </c>
      <c r="F9" s="58">
        <v>22.9</v>
      </c>
      <c r="G9" s="10" t="s">
        <v>33</v>
      </c>
      <c r="H9" s="10" t="s">
        <v>34</v>
      </c>
      <c r="I9" s="4" t="s">
        <v>26</v>
      </c>
      <c r="J9" s="84"/>
    </row>
    <row r="10" spans="1:10" s="31" customFormat="1" ht="14.25" customHeight="1" x14ac:dyDescent="0.2">
      <c r="A10" s="87" t="s">
        <v>17</v>
      </c>
      <c r="B10" s="90" t="s">
        <v>17</v>
      </c>
      <c r="C10" s="277">
        <v>10</v>
      </c>
      <c r="D10" s="11"/>
      <c r="E10" s="13">
        <v>43983</v>
      </c>
      <c r="F10" s="58">
        <v>116.02</v>
      </c>
      <c r="G10" s="14" t="s">
        <v>18</v>
      </c>
      <c r="H10" s="4" t="s">
        <v>19</v>
      </c>
      <c r="I10" s="4" t="s">
        <v>20</v>
      </c>
      <c r="J10" s="88"/>
    </row>
    <row r="11" spans="1:10" s="31" customFormat="1" ht="14.25" customHeight="1" x14ac:dyDescent="0.2">
      <c r="A11" s="83" t="s">
        <v>31</v>
      </c>
      <c r="B11" s="4" t="s">
        <v>32</v>
      </c>
      <c r="C11" s="238">
        <v>219</v>
      </c>
      <c r="D11" s="4">
        <v>22047</v>
      </c>
      <c r="E11" s="6">
        <v>43983</v>
      </c>
      <c r="F11" s="58">
        <v>28.4</v>
      </c>
      <c r="G11" s="10" t="s">
        <v>33</v>
      </c>
      <c r="H11" s="10" t="s">
        <v>34</v>
      </c>
      <c r="I11" s="4" t="s">
        <v>46</v>
      </c>
      <c r="J11" s="84"/>
    </row>
    <row r="12" spans="1:10" s="31" customFormat="1" ht="14.25" customHeight="1" x14ac:dyDescent="0.2">
      <c r="A12" s="83" t="s">
        <v>21</v>
      </c>
      <c r="B12" s="83" t="s">
        <v>21</v>
      </c>
      <c r="C12" s="238">
        <v>32</v>
      </c>
      <c r="D12" s="4"/>
      <c r="E12" s="6">
        <v>43984</v>
      </c>
      <c r="F12" s="58">
        <f>894.05*0.5</f>
        <v>447.02499999999998</v>
      </c>
      <c r="G12" s="10" t="s">
        <v>18</v>
      </c>
      <c r="H12" s="10" t="s">
        <v>19</v>
      </c>
      <c r="I12" s="4" t="s">
        <v>25</v>
      </c>
      <c r="J12" s="84"/>
    </row>
    <row r="13" spans="1:10" s="31" customFormat="1" ht="14.25" customHeight="1" x14ac:dyDescent="0.2">
      <c r="A13" s="83" t="s">
        <v>21</v>
      </c>
      <c r="B13" s="83" t="s">
        <v>21</v>
      </c>
      <c r="C13" s="238">
        <v>32</v>
      </c>
      <c r="D13" s="4"/>
      <c r="E13" s="6">
        <v>43984</v>
      </c>
      <c r="F13" s="58">
        <f>894.05*0.355</f>
        <v>317.38774999999998</v>
      </c>
      <c r="G13" s="10" t="s">
        <v>18</v>
      </c>
      <c r="H13" s="10" t="s">
        <v>19</v>
      </c>
      <c r="I13" s="4" t="s">
        <v>15</v>
      </c>
      <c r="J13" s="84"/>
    </row>
    <row r="14" spans="1:10" s="31" customFormat="1" ht="14.25" customHeight="1" x14ac:dyDescent="0.2">
      <c r="A14" s="83" t="s">
        <v>21</v>
      </c>
      <c r="B14" s="83" t="s">
        <v>21</v>
      </c>
      <c r="C14" s="238">
        <v>32</v>
      </c>
      <c r="D14" s="4"/>
      <c r="E14" s="6">
        <v>43984</v>
      </c>
      <c r="F14" s="58">
        <f>894.05*0.145</f>
        <v>129.63724999999999</v>
      </c>
      <c r="G14" s="10" t="s">
        <v>18</v>
      </c>
      <c r="H14" s="10" t="s">
        <v>19</v>
      </c>
      <c r="I14" s="4" t="s">
        <v>20</v>
      </c>
      <c r="J14" s="84"/>
    </row>
    <row r="15" spans="1:10" s="31" customFormat="1" ht="14.25" customHeight="1" x14ac:dyDescent="0.2">
      <c r="A15" s="83" t="s">
        <v>289</v>
      </c>
      <c r="B15" s="4" t="s">
        <v>275</v>
      </c>
      <c r="C15" s="238">
        <v>209</v>
      </c>
      <c r="D15" s="4"/>
      <c r="E15" s="6">
        <v>43984</v>
      </c>
      <c r="F15" s="58">
        <v>128.6</v>
      </c>
      <c r="G15" s="10" t="s">
        <v>290</v>
      </c>
      <c r="H15" s="10" t="s">
        <v>14</v>
      </c>
      <c r="I15" s="4" t="s">
        <v>26</v>
      </c>
      <c r="J15" s="84"/>
    </row>
    <row r="16" spans="1:10" s="31" customFormat="1" ht="14.25" customHeight="1" x14ac:dyDescent="0.2">
      <c r="A16" s="4" t="s">
        <v>79</v>
      </c>
      <c r="B16" s="4" t="s">
        <v>79</v>
      </c>
      <c r="C16" s="238">
        <v>543</v>
      </c>
      <c r="D16" s="4"/>
      <c r="E16" s="6">
        <v>43990</v>
      </c>
      <c r="F16" s="7">
        <v>6.99</v>
      </c>
      <c r="G16" s="4"/>
      <c r="H16" s="4">
        <v>543</v>
      </c>
      <c r="I16" s="4"/>
      <c r="J16" s="32"/>
    </row>
    <row r="17" spans="1:10" s="31" customFormat="1" ht="14.25" customHeight="1" x14ac:dyDescent="0.2">
      <c r="A17" s="87" t="s">
        <v>17</v>
      </c>
      <c r="B17" s="90" t="s">
        <v>17</v>
      </c>
      <c r="C17" s="277">
        <v>10</v>
      </c>
      <c r="D17" s="11"/>
      <c r="E17" s="13">
        <v>43990</v>
      </c>
      <c r="F17" s="58">
        <v>190.8</v>
      </c>
      <c r="G17" s="14" t="s">
        <v>18</v>
      </c>
      <c r="H17" s="4" t="s">
        <v>19</v>
      </c>
      <c r="I17" s="4" t="s">
        <v>280</v>
      </c>
      <c r="J17" s="88"/>
    </row>
    <row r="18" spans="1:10" s="31" customFormat="1" ht="14.25" customHeight="1" x14ac:dyDescent="0.2">
      <c r="A18" s="83" t="s">
        <v>256</v>
      </c>
      <c r="B18" s="4" t="s">
        <v>256</v>
      </c>
      <c r="C18" s="238">
        <v>239</v>
      </c>
      <c r="D18" s="4"/>
      <c r="E18" s="6">
        <v>43993</v>
      </c>
      <c r="F18" s="58">
        <v>128.75</v>
      </c>
      <c r="G18" s="10" t="s">
        <v>282</v>
      </c>
      <c r="H18" s="10" t="s">
        <v>19</v>
      </c>
      <c r="I18" s="4" t="s">
        <v>258</v>
      </c>
      <c r="J18" s="84" t="s">
        <v>281</v>
      </c>
    </row>
    <row r="19" spans="1:10" s="31" customFormat="1" ht="14.25" customHeight="1" x14ac:dyDescent="0.2">
      <c r="A19" s="83" t="s">
        <v>283</v>
      </c>
      <c r="B19" s="4" t="s">
        <v>284</v>
      </c>
      <c r="C19" s="238">
        <v>12</v>
      </c>
      <c r="D19" s="4">
        <v>7438791</v>
      </c>
      <c r="E19" s="6">
        <v>43997</v>
      </c>
      <c r="F19" s="58">
        <v>58.28</v>
      </c>
      <c r="G19" s="10" t="s">
        <v>285</v>
      </c>
      <c r="H19" s="10" t="s">
        <v>397</v>
      </c>
      <c r="I19" s="4" t="s">
        <v>38</v>
      </c>
      <c r="J19" s="84"/>
    </row>
    <row r="20" spans="1:10" s="31" customFormat="1" ht="14.25" customHeight="1" x14ac:dyDescent="0.2">
      <c r="A20" s="275" t="s">
        <v>286</v>
      </c>
      <c r="B20" s="4" t="s">
        <v>286</v>
      </c>
      <c r="C20" s="238">
        <v>243</v>
      </c>
      <c r="D20" s="4"/>
      <c r="E20" s="6">
        <v>43997</v>
      </c>
      <c r="F20" s="58">
        <v>79.900000000000006</v>
      </c>
      <c r="G20" s="10"/>
      <c r="H20" s="10" t="s">
        <v>173</v>
      </c>
      <c r="I20" s="4" t="s">
        <v>291</v>
      </c>
      <c r="J20" s="84"/>
    </row>
    <row r="21" spans="1:10" s="31" customFormat="1" ht="14.25" customHeight="1" x14ac:dyDescent="0.2">
      <c r="A21" s="83" t="s">
        <v>287</v>
      </c>
      <c r="B21" s="4" t="s">
        <v>287</v>
      </c>
      <c r="C21" s="238">
        <v>244</v>
      </c>
      <c r="D21" s="4"/>
      <c r="E21" s="6">
        <v>44001</v>
      </c>
      <c r="F21" s="58">
        <v>84.39</v>
      </c>
      <c r="G21" s="10" t="s">
        <v>288</v>
      </c>
      <c r="H21" s="31">
        <v>554</v>
      </c>
      <c r="I21" s="4" t="s">
        <v>280</v>
      </c>
      <c r="J21" s="10" t="s">
        <v>292</v>
      </c>
    </row>
    <row r="22" spans="1:10" s="31" customFormat="1" ht="14.25" customHeight="1" x14ac:dyDescent="0.2">
      <c r="A22" s="83" t="s">
        <v>31</v>
      </c>
      <c r="B22" s="4" t="s">
        <v>32</v>
      </c>
      <c r="C22" s="238">
        <v>214</v>
      </c>
      <c r="D22" s="4">
        <v>238182</v>
      </c>
      <c r="E22" s="6">
        <v>44003</v>
      </c>
      <c r="F22" s="7">
        <v>28.4</v>
      </c>
      <c r="G22" s="4" t="s">
        <v>33</v>
      </c>
      <c r="H22" s="4" t="s">
        <v>34</v>
      </c>
      <c r="I22" s="4" t="s">
        <v>26</v>
      </c>
      <c r="J22" s="84"/>
    </row>
    <row r="23" spans="1:10" x14ac:dyDescent="0.25">
      <c r="A23" s="81" t="s">
        <v>267</v>
      </c>
      <c r="B23" s="81" t="s">
        <v>402</v>
      </c>
      <c r="C23" s="238">
        <v>207</v>
      </c>
      <c r="D23" s="5"/>
      <c r="E23" s="6">
        <v>43685</v>
      </c>
      <c r="F23" s="58">
        <v>90.06</v>
      </c>
      <c r="G23" s="7" t="s">
        <v>268</v>
      </c>
      <c r="H23" s="4">
        <v>799</v>
      </c>
      <c r="I23" s="11" t="s">
        <v>38</v>
      </c>
      <c r="J23" s="84"/>
    </row>
    <row r="24" spans="1:10" s="31" customFormat="1" ht="14.25" customHeight="1" x14ac:dyDescent="0.2">
      <c r="A24" s="83" t="s">
        <v>269</v>
      </c>
      <c r="B24" s="4" t="s">
        <v>241</v>
      </c>
      <c r="C24" s="238">
        <v>209</v>
      </c>
      <c r="D24" s="4">
        <v>116258</v>
      </c>
      <c r="E24" s="6">
        <v>43306</v>
      </c>
      <c r="F24" s="58">
        <v>462.41</v>
      </c>
      <c r="G24" s="10" t="s">
        <v>269</v>
      </c>
      <c r="H24" s="10" t="s">
        <v>14</v>
      </c>
      <c r="I24" s="4" t="s">
        <v>15</v>
      </c>
      <c r="J24" s="84"/>
    </row>
    <row r="25" spans="1:10" x14ac:dyDescent="0.25">
      <c r="A25" s="83" t="s">
        <v>270</v>
      </c>
      <c r="B25" s="4" t="s">
        <v>270</v>
      </c>
      <c r="C25" s="238">
        <v>204</v>
      </c>
      <c r="D25" s="4">
        <v>1409333</v>
      </c>
      <c r="E25" s="6">
        <v>43733</v>
      </c>
      <c r="F25" s="59">
        <v>579.79999999999995</v>
      </c>
      <c r="G25" s="7" t="s">
        <v>271</v>
      </c>
      <c r="H25" s="4">
        <v>765</v>
      </c>
      <c r="I25" s="4" t="s">
        <v>10</v>
      </c>
      <c r="J25" s="86"/>
    </row>
    <row r="26" spans="1:10" x14ac:dyDescent="0.25">
      <c r="A26" s="87" t="s">
        <v>78</v>
      </c>
      <c r="B26" s="11" t="s">
        <v>276</v>
      </c>
      <c r="C26" s="239">
        <v>233</v>
      </c>
      <c r="D26" s="11"/>
      <c r="E26" s="13">
        <v>43769</v>
      </c>
      <c r="F26" s="58">
        <v>311.14999999999998</v>
      </c>
      <c r="G26" s="14" t="s">
        <v>277</v>
      </c>
      <c r="H26" s="4">
        <v>579</v>
      </c>
      <c r="I26" s="4"/>
      <c r="J26" s="86"/>
    </row>
    <row r="27" spans="1:10" s="31" customFormat="1" ht="14.25" customHeight="1" x14ac:dyDescent="0.2">
      <c r="A27" s="83"/>
      <c r="B27" s="4"/>
      <c r="C27" s="238"/>
      <c r="D27" s="4"/>
      <c r="E27" s="6"/>
      <c r="F27" s="58"/>
      <c r="G27" s="10"/>
      <c r="H27" s="10"/>
      <c r="I27" s="4"/>
      <c r="J27" s="84"/>
    </row>
    <row r="28" spans="1:10" x14ac:dyDescent="0.25">
      <c r="A28" s="87" t="s">
        <v>44</v>
      </c>
      <c r="B28" s="11"/>
      <c r="C28" s="239">
        <v>224</v>
      </c>
      <c r="D28" s="11"/>
      <c r="E28" s="13"/>
      <c r="F28" s="58"/>
      <c r="G28" s="14"/>
      <c r="H28" s="4"/>
      <c r="I28" s="4"/>
      <c r="J28" s="86"/>
    </row>
    <row r="29" spans="1:10" s="31" customFormat="1" ht="15.95" customHeight="1" x14ac:dyDescent="0.2">
      <c r="A29" s="83" t="s">
        <v>45</v>
      </c>
      <c r="B29" s="4"/>
      <c r="C29" s="238">
        <v>224</v>
      </c>
      <c r="D29" s="4"/>
      <c r="E29" s="6"/>
      <c r="F29" s="7">
        <v>70.63</v>
      </c>
      <c r="G29" s="4"/>
      <c r="H29" s="4"/>
      <c r="I29" s="4"/>
      <c r="J29" s="84"/>
    </row>
    <row r="31" spans="1:10" ht="15" customHeight="1" thickBot="1" x14ac:dyDescent="0.3">
      <c r="A31" s="271"/>
      <c r="B31" s="172"/>
      <c r="C31" s="278"/>
      <c r="D31" s="172"/>
      <c r="E31" s="272"/>
      <c r="F31" s="273">
        <f>SUM(F4:F29)</f>
        <v>3562.1699999999996</v>
      </c>
      <c r="G31" s="172"/>
      <c r="H31" s="172"/>
      <c r="I31" s="172"/>
      <c r="J31" s="274"/>
    </row>
    <row r="32" spans="1:10" ht="15" customHeight="1" x14ac:dyDescent="0.25">
      <c r="A32" s="67"/>
      <c r="B32" s="67"/>
      <c r="C32" s="279"/>
      <c r="D32" s="67"/>
      <c r="E32" s="9"/>
      <c r="F32" s="65"/>
      <c r="G32" s="68"/>
      <c r="H32" s="68"/>
      <c r="I32" s="67"/>
      <c r="J32" s="31"/>
    </row>
    <row r="33" spans="1:10" ht="15" customHeight="1" x14ac:dyDescent="0.25">
      <c r="A33" s="67"/>
      <c r="B33" s="67"/>
      <c r="C33" s="279"/>
      <c r="D33" s="67"/>
      <c r="E33" s="9"/>
      <c r="F33" s="65"/>
      <c r="G33" s="68"/>
      <c r="H33" s="68"/>
      <c r="I33" s="67"/>
      <c r="J33" s="69"/>
    </row>
    <row r="34" spans="1:10" s="31" customFormat="1" ht="14.25" customHeight="1" x14ac:dyDescent="0.2">
      <c r="A34" s="67"/>
      <c r="B34" s="67"/>
      <c r="C34" s="279"/>
      <c r="D34" s="67"/>
      <c r="E34" s="9"/>
      <c r="F34" s="65"/>
      <c r="G34" s="68"/>
      <c r="H34" s="68"/>
      <c r="I34" s="67"/>
      <c r="J34" s="67"/>
    </row>
    <row r="35" spans="1:10" ht="15" customHeight="1" x14ac:dyDescent="0.25">
      <c r="A35" s="67"/>
      <c r="B35" s="67"/>
      <c r="C35" s="279"/>
      <c r="D35" s="67"/>
      <c r="E35" s="9"/>
      <c r="F35" s="65"/>
      <c r="G35" s="68"/>
      <c r="H35" s="68"/>
      <c r="I35" s="67"/>
      <c r="J35" s="31"/>
    </row>
    <row r="36" spans="1:10" ht="15" customHeight="1" x14ac:dyDescent="0.25">
      <c r="A36" s="70"/>
      <c r="B36" s="70"/>
      <c r="C36" s="280"/>
      <c r="D36" s="70"/>
      <c r="E36" s="71"/>
      <c r="F36" s="72"/>
      <c r="G36" s="73"/>
      <c r="H36" s="242"/>
      <c r="I36" s="242"/>
      <c r="J36" s="70"/>
    </row>
    <row r="37" spans="1:10" ht="15" customHeight="1" x14ac:dyDescent="0.25">
      <c r="A37" s="74"/>
      <c r="B37" s="74"/>
      <c r="C37" s="281"/>
      <c r="D37" s="74"/>
      <c r="E37" s="75"/>
      <c r="F37" s="76"/>
      <c r="G37" s="77"/>
      <c r="H37" s="78"/>
      <c r="I37" s="78"/>
      <c r="J37" s="74"/>
    </row>
    <row r="38" spans="1:10" x14ac:dyDescent="0.25">
      <c r="A38" s="67"/>
      <c r="B38" s="67"/>
      <c r="C38" s="279"/>
      <c r="D38" s="67"/>
      <c r="E38" s="9"/>
      <c r="F38" s="66"/>
      <c r="G38" s="67"/>
      <c r="H38" s="67"/>
      <c r="I38" s="67"/>
      <c r="J38" s="31"/>
    </row>
    <row r="39" spans="1:10" ht="15" customHeight="1" x14ac:dyDescent="0.25">
      <c r="A39" s="67"/>
      <c r="B39" s="67"/>
      <c r="C39" s="279"/>
      <c r="D39" s="67"/>
      <c r="E39" s="9"/>
      <c r="F39" s="66"/>
      <c r="G39" s="67"/>
      <c r="H39" s="67"/>
      <c r="I39" s="67"/>
      <c r="J39" s="31"/>
    </row>
    <row r="40" spans="1:10" ht="15" customHeight="1" x14ac:dyDescent="0.25">
      <c r="A40" s="67"/>
      <c r="B40" s="67"/>
      <c r="C40" s="279"/>
      <c r="D40" s="67"/>
      <c r="E40" s="9"/>
      <c r="F40" s="66"/>
      <c r="G40" s="67"/>
      <c r="H40" s="67"/>
      <c r="I40" s="67"/>
      <c r="J40" s="31"/>
    </row>
    <row r="41" spans="1:10" x14ac:dyDescent="0.25">
      <c r="A41" s="67"/>
      <c r="B41" s="67"/>
      <c r="C41" s="279"/>
      <c r="D41" s="67"/>
      <c r="E41" s="9"/>
      <c r="F41" s="66"/>
      <c r="G41" s="67"/>
      <c r="H41" s="67"/>
      <c r="I41" s="67"/>
      <c r="J41" s="31"/>
    </row>
    <row r="42" spans="1:10" ht="15" customHeight="1" x14ac:dyDescent="0.25">
      <c r="A42" s="67"/>
      <c r="B42" s="67"/>
      <c r="C42" s="279"/>
      <c r="D42" s="67"/>
      <c r="E42" s="9"/>
      <c r="F42" s="66"/>
      <c r="G42" s="67"/>
      <c r="H42" s="67"/>
      <c r="I42" s="67"/>
      <c r="J42" s="31"/>
    </row>
    <row r="43" spans="1:10" x14ac:dyDescent="0.25">
      <c r="A43" s="67"/>
      <c r="B43" s="67"/>
      <c r="C43" s="279"/>
      <c r="D43" s="67"/>
      <c r="E43" s="9"/>
      <c r="F43" s="66"/>
      <c r="G43" s="67"/>
      <c r="H43" s="67"/>
      <c r="I43" s="67"/>
      <c r="J43" s="31"/>
    </row>
    <row r="44" spans="1:10" s="31" customFormat="1" ht="15.95" customHeight="1" x14ac:dyDescent="0.2">
      <c r="A44" s="67"/>
      <c r="B44" s="67"/>
      <c r="C44" s="279"/>
      <c r="D44" s="67"/>
      <c r="E44" s="9"/>
      <c r="F44" s="65"/>
      <c r="G44" s="66"/>
      <c r="H44" s="67"/>
      <c r="I44" s="67"/>
    </row>
    <row r="45" spans="1:10" s="31" customFormat="1" ht="15.95" customHeight="1" x14ac:dyDescent="0.2">
      <c r="A45" s="67"/>
      <c r="B45" s="67"/>
      <c r="C45" s="279"/>
      <c r="D45" s="67"/>
      <c r="E45" s="9"/>
      <c r="F45" s="65"/>
      <c r="G45" s="66"/>
      <c r="H45" s="67"/>
      <c r="I45" s="67"/>
    </row>
    <row r="46" spans="1:10" x14ac:dyDescent="0.25">
      <c r="A46" s="67"/>
      <c r="B46" s="67"/>
      <c r="C46" s="279"/>
      <c r="D46" s="67"/>
      <c r="E46" s="9"/>
      <c r="F46" s="65"/>
      <c r="G46" s="66"/>
      <c r="H46" s="67"/>
      <c r="I46" s="67"/>
      <c r="J46" s="31"/>
    </row>
    <row r="47" spans="1:10" ht="15.75" x14ac:dyDescent="0.25">
      <c r="D47" s="63"/>
      <c r="E47" s="9"/>
    </row>
    <row r="48" spans="1:10" x14ac:dyDescent="0.25">
      <c r="E48" s="9"/>
      <c r="F48" s="79"/>
    </row>
    <row r="49" spans="5:5" x14ac:dyDescent="0.25">
      <c r="E49" s="9"/>
    </row>
  </sheetData>
  <autoFilter ref="A4:J26"/>
  <mergeCells count="1">
    <mergeCell ref="A1:J1"/>
  </mergeCells>
  <hyperlinks>
    <hyperlink ref="A20" r:id="rId1"/>
  </hyperlink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B1" workbookViewId="0">
      <selection activeCell="H12" sqref="H12"/>
    </sheetView>
  </sheetViews>
  <sheetFormatPr defaultColWidth="9.140625" defaultRowHeight="15" x14ac:dyDescent="0.25"/>
  <cols>
    <col min="1" max="2" width="41.140625" style="91" bestFit="1" customWidth="1"/>
    <col min="3" max="3" width="16.28515625" style="288" bestFit="1" customWidth="1"/>
    <col min="4" max="4" width="15.5703125" style="91" customWidth="1"/>
    <col min="5" max="5" width="12.140625" style="91" customWidth="1"/>
    <col min="6" max="6" width="12.42578125" style="91" customWidth="1"/>
    <col min="7" max="7" width="35.28515625" style="91" customWidth="1"/>
    <col min="8" max="8" width="20.42578125" style="91" customWidth="1"/>
    <col min="9" max="9" width="16.5703125" style="91" hidden="1" customWidth="1"/>
    <col min="10" max="10" width="9.140625" style="91" hidden="1" customWidth="1"/>
    <col min="11" max="16384" width="9.140625" style="91"/>
  </cols>
  <sheetData>
    <row r="1" spans="1:10" ht="15.75" thickBot="1" x14ac:dyDescent="0.3">
      <c r="A1" s="294" t="s">
        <v>293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5.75" thickBot="1" x14ac:dyDescent="0.3">
      <c r="A2" s="102"/>
      <c r="B2" s="103"/>
      <c r="C2" s="283"/>
      <c r="D2" s="103"/>
      <c r="E2" s="103"/>
      <c r="F2" s="104"/>
      <c r="G2" s="103"/>
      <c r="H2" s="105"/>
      <c r="I2" s="103"/>
      <c r="J2" s="106"/>
    </row>
    <row r="3" spans="1:10" x14ac:dyDescent="0.25">
      <c r="A3" s="107" t="s">
        <v>0</v>
      </c>
      <c r="B3" s="98" t="s">
        <v>1</v>
      </c>
      <c r="C3" s="254" t="s">
        <v>395</v>
      </c>
      <c r="D3" s="98" t="s">
        <v>2</v>
      </c>
      <c r="E3" s="97" t="s">
        <v>3</v>
      </c>
      <c r="F3" s="99" t="s">
        <v>4</v>
      </c>
      <c r="G3" s="97" t="s">
        <v>5</v>
      </c>
      <c r="H3" s="100" t="s">
        <v>6</v>
      </c>
      <c r="I3" s="97" t="s">
        <v>7</v>
      </c>
      <c r="J3" s="108" t="s">
        <v>8</v>
      </c>
    </row>
    <row r="4" spans="1:10" x14ac:dyDescent="0.25">
      <c r="A4" s="83" t="s">
        <v>294</v>
      </c>
      <c r="B4" s="83" t="s">
        <v>401</v>
      </c>
      <c r="C4" s="255">
        <v>59</v>
      </c>
      <c r="D4" s="4"/>
      <c r="E4" s="6">
        <v>43851</v>
      </c>
      <c r="F4" s="7">
        <v>48.75</v>
      </c>
      <c r="G4" s="7" t="s">
        <v>181</v>
      </c>
      <c r="H4" s="4">
        <v>618</v>
      </c>
      <c r="I4" s="4" t="s">
        <v>182</v>
      </c>
      <c r="J4" s="86"/>
    </row>
    <row r="5" spans="1:10" x14ac:dyDescent="0.25">
      <c r="A5" s="83" t="s">
        <v>220</v>
      </c>
      <c r="B5" s="4" t="s">
        <v>221</v>
      </c>
      <c r="C5" s="255">
        <v>237</v>
      </c>
      <c r="D5" s="4">
        <v>285209</v>
      </c>
      <c r="E5" s="6">
        <v>43892</v>
      </c>
      <c r="F5" s="7">
        <v>49.99</v>
      </c>
      <c r="G5" s="4" t="s">
        <v>295</v>
      </c>
      <c r="H5" s="4">
        <v>579</v>
      </c>
      <c r="I5" s="4" t="s">
        <v>38</v>
      </c>
      <c r="J5" s="84"/>
    </row>
    <row r="6" spans="1:10" x14ac:dyDescent="0.25">
      <c r="A6" s="83" t="s">
        <v>307</v>
      </c>
      <c r="B6" s="4" t="s">
        <v>234</v>
      </c>
      <c r="C6" s="255">
        <v>238</v>
      </c>
      <c r="D6" s="4"/>
      <c r="E6" s="6">
        <v>43916</v>
      </c>
      <c r="F6" s="58">
        <v>100</v>
      </c>
      <c r="G6" s="10" t="s">
        <v>296</v>
      </c>
      <c r="H6" s="10" t="s">
        <v>27</v>
      </c>
      <c r="I6" s="4" t="s">
        <v>38</v>
      </c>
      <c r="J6" s="84"/>
    </row>
    <row r="7" spans="1:10" x14ac:dyDescent="0.25">
      <c r="A7" s="83" t="s">
        <v>283</v>
      </c>
      <c r="B7" s="4" t="s">
        <v>284</v>
      </c>
      <c r="C7" s="255">
        <v>12</v>
      </c>
      <c r="D7" s="4">
        <v>7438791</v>
      </c>
      <c r="E7" s="6">
        <v>43997</v>
      </c>
      <c r="F7" s="58">
        <v>58.26</v>
      </c>
      <c r="G7" s="10" t="s">
        <v>308</v>
      </c>
      <c r="H7" s="10" t="s">
        <v>200</v>
      </c>
      <c r="I7" s="4" t="s">
        <v>38</v>
      </c>
      <c r="J7" s="84"/>
    </row>
    <row r="8" spans="1:10" x14ac:dyDescent="0.25">
      <c r="A8" s="83" t="s">
        <v>31</v>
      </c>
      <c r="B8" s="4" t="s">
        <v>32</v>
      </c>
      <c r="C8" s="255">
        <v>219</v>
      </c>
      <c r="D8" s="4"/>
      <c r="E8" s="6">
        <v>44007</v>
      </c>
      <c r="F8" s="58">
        <v>28.4</v>
      </c>
      <c r="G8" s="10" t="s">
        <v>33</v>
      </c>
      <c r="H8" s="10" t="s">
        <v>34</v>
      </c>
      <c r="I8" s="4" t="s">
        <v>46</v>
      </c>
      <c r="J8" s="84"/>
    </row>
    <row r="9" spans="1:10" x14ac:dyDescent="0.25">
      <c r="A9" s="83" t="s">
        <v>31</v>
      </c>
      <c r="B9" s="4" t="s">
        <v>32</v>
      </c>
      <c r="C9" s="255">
        <v>219</v>
      </c>
      <c r="D9" s="4"/>
      <c r="E9" s="6">
        <v>44009</v>
      </c>
      <c r="F9" s="58">
        <v>22.9</v>
      </c>
      <c r="G9" s="10" t="s">
        <v>33</v>
      </c>
      <c r="H9" s="10" t="s">
        <v>34</v>
      </c>
      <c r="I9" s="4" t="s">
        <v>26</v>
      </c>
      <c r="J9" s="84"/>
    </row>
    <row r="10" spans="1:10" x14ac:dyDescent="0.25">
      <c r="A10" s="83" t="s">
        <v>31</v>
      </c>
      <c r="B10" s="4" t="s">
        <v>32</v>
      </c>
      <c r="C10" s="255">
        <v>219</v>
      </c>
      <c r="D10" s="4"/>
      <c r="E10" s="6">
        <v>44009</v>
      </c>
      <c r="F10" s="58">
        <v>22.9</v>
      </c>
      <c r="G10" s="10" t="s">
        <v>33</v>
      </c>
      <c r="H10" s="10" t="s">
        <v>34</v>
      </c>
      <c r="I10" s="4" t="s">
        <v>38</v>
      </c>
      <c r="J10" s="84"/>
    </row>
    <row r="11" spans="1:10" x14ac:dyDescent="0.25">
      <c r="A11" s="83" t="s">
        <v>283</v>
      </c>
      <c r="B11" s="4" t="s">
        <v>283</v>
      </c>
      <c r="C11" s="255">
        <v>12</v>
      </c>
      <c r="D11" s="4">
        <v>164238</v>
      </c>
      <c r="E11" s="6">
        <v>44011</v>
      </c>
      <c r="F11" s="58">
        <v>49.9</v>
      </c>
      <c r="G11" s="10" t="s">
        <v>309</v>
      </c>
      <c r="H11" s="10" t="s">
        <v>200</v>
      </c>
      <c r="I11" s="4" t="s">
        <v>38</v>
      </c>
      <c r="J11" s="84"/>
    </row>
    <row r="12" spans="1:10" x14ac:dyDescent="0.25">
      <c r="A12" s="83" t="s">
        <v>297</v>
      </c>
      <c r="B12" s="4" t="s">
        <v>310</v>
      </c>
      <c r="C12" s="255">
        <v>245</v>
      </c>
      <c r="D12" s="4">
        <v>4974369</v>
      </c>
      <c r="E12" s="6">
        <v>44012</v>
      </c>
      <c r="F12" s="58">
        <v>1274.99</v>
      </c>
      <c r="G12" s="10" t="s">
        <v>298</v>
      </c>
      <c r="H12" s="10" t="s">
        <v>404</v>
      </c>
      <c r="I12" s="4"/>
      <c r="J12" s="84"/>
    </row>
    <row r="13" spans="1:10" x14ac:dyDescent="0.25">
      <c r="A13" s="87" t="s">
        <v>17</v>
      </c>
      <c r="B13" s="87" t="s">
        <v>17</v>
      </c>
      <c r="C13" s="284">
        <v>215</v>
      </c>
      <c r="D13" s="4"/>
      <c r="E13" s="6">
        <v>44013</v>
      </c>
      <c r="F13" s="58">
        <v>117.74</v>
      </c>
      <c r="G13" s="10" t="s">
        <v>18</v>
      </c>
      <c r="H13" s="10" t="s">
        <v>19</v>
      </c>
      <c r="I13" s="4" t="s">
        <v>20</v>
      </c>
      <c r="J13" s="84"/>
    </row>
    <row r="14" spans="1:10" x14ac:dyDescent="0.25">
      <c r="A14" s="83" t="s">
        <v>21</v>
      </c>
      <c r="B14" s="83" t="s">
        <v>21</v>
      </c>
      <c r="C14" s="255">
        <v>32</v>
      </c>
      <c r="D14" s="4"/>
      <c r="E14" s="6">
        <v>44015</v>
      </c>
      <c r="F14" s="58">
        <f>896.69*0.5</f>
        <v>448.34500000000003</v>
      </c>
      <c r="G14" s="10" t="s">
        <v>18</v>
      </c>
      <c r="H14" s="10" t="s">
        <v>19</v>
      </c>
      <c r="I14" s="4" t="s">
        <v>25</v>
      </c>
      <c r="J14" s="84"/>
    </row>
    <row r="15" spans="1:10" x14ac:dyDescent="0.25">
      <c r="A15" s="83" t="s">
        <v>21</v>
      </c>
      <c r="B15" s="83" t="s">
        <v>21</v>
      </c>
      <c r="C15" s="255">
        <v>32</v>
      </c>
      <c r="D15" s="4"/>
      <c r="E15" s="6">
        <v>44015</v>
      </c>
      <c r="F15" s="58">
        <f>896.69*0.355</f>
        <v>318.32495</v>
      </c>
      <c r="G15" s="10" t="s">
        <v>18</v>
      </c>
      <c r="H15" s="10" t="s">
        <v>19</v>
      </c>
      <c r="I15" s="4" t="s">
        <v>15</v>
      </c>
      <c r="J15" s="84"/>
    </row>
    <row r="16" spans="1:10" x14ac:dyDescent="0.25">
      <c r="A16" s="83" t="s">
        <v>21</v>
      </c>
      <c r="B16" s="83" t="s">
        <v>21</v>
      </c>
      <c r="C16" s="255">
        <v>32</v>
      </c>
      <c r="D16" s="4"/>
      <c r="E16" s="6">
        <v>44015</v>
      </c>
      <c r="F16" s="58">
        <f>896.69*0.145</f>
        <v>130.02005</v>
      </c>
      <c r="G16" s="10" t="s">
        <v>18</v>
      </c>
      <c r="H16" s="10" t="s">
        <v>19</v>
      </c>
      <c r="I16" s="4" t="s">
        <v>20</v>
      </c>
      <c r="J16" s="84"/>
    </row>
    <row r="17" spans="1:10" x14ac:dyDescent="0.25">
      <c r="A17" s="83" t="s">
        <v>299</v>
      </c>
      <c r="B17" s="4" t="s">
        <v>311</v>
      </c>
      <c r="C17" s="255">
        <v>118</v>
      </c>
      <c r="D17" s="4"/>
      <c r="E17" s="6">
        <v>44019</v>
      </c>
      <c r="F17" s="58">
        <v>75</v>
      </c>
      <c r="G17" s="10" t="s">
        <v>312</v>
      </c>
      <c r="H17" s="10" t="s">
        <v>313</v>
      </c>
      <c r="I17" s="4" t="s">
        <v>280</v>
      </c>
      <c r="J17" s="84"/>
    </row>
    <row r="18" spans="1:10" x14ac:dyDescent="0.25">
      <c r="A18" s="83" t="s">
        <v>299</v>
      </c>
      <c r="B18" s="4" t="s">
        <v>311</v>
      </c>
      <c r="C18" s="255">
        <v>118</v>
      </c>
      <c r="D18" s="4"/>
      <c r="E18" s="6">
        <v>44019</v>
      </c>
      <c r="F18" s="58">
        <v>75</v>
      </c>
      <c r="G18" s="10" t="s">
        <v>312</v>
      </c>
      <c r="H18" s="10" t="s">
        <v>313</v>
      </c>
      <c r="I18" s="4" t="s">
        <v>280</v>
      </c>
      <c r="J18" s="84"/>
    </row>
    <row r="19" spans="1:10" x14ac:dyDescent="0.25">
      <c r="A19" s="83" t="s">
        <v>79</v>
      </c>
      <c r="B19" s="83" t="s">
        <v>79</v>
      </c>
      <c r="C19" s="255">
        <v>119</v>
      </c>
      <c r="D19" s="4"/>
      <c r="E19" s="6">
        <v>44020</v>
      </c>
      <c r="F19" s="7">
        <v>6.99</v>
      </c>
      <c r="G19" s="10"/>
      <c r="H19" s="10" t="s">
        <v>404</v>
      </c>
      <c r="I19" s="4"/>
      <c r="J19" s="84"/>
    </row>
    <row r="20" spans="1:10" x14ac:dyDescent="0.25">
      <c r="A20" s="83" t="s">
        <v>289</v>
      </c>
      <c r="B20" s="4" t="s">
        <v>275</v>
      </c>
      <c r="C20" s="255">
        <v>209</v>
      </c>
      <c r="D20" s="4"/>
      <c r="E20" s="6">
        <v>44020</v>
      </c>
      <c r="F20" s="58">
        <v>128.6</v>
      </c>
      <c r="G20" s="10" t="s">
        <v>290</v>
      </c>
      <c r="H20" s="10" t="s">
        <v>14</v>
      </c>
      <c r="I20" s="4" t="s">
        <v>26</v>
      </c>
      <c r="J20" s="84"/>
    </row>
    <row r="21" spans="1:10" x14ac:dyDescent="0.25">
      <c r="A21" s="83" t="s">
        <v>299</v>
      </c>
      <c r="B21" s="4" t="s">
        <v>311</v>
      </c>
      <c r="C21" s="255">
        <v>118</v>
      </c>
      <c r="D21" s="4"/>
      <c r="E21" s="6">
        <v>44020</v>
      </c>
      <c r="F21" s="58">
        <v>75</v>
      </c>
      <c r="G21" s="10" t="s">
        <v>312</v>
      </c>
      <c r="H21" s="10" t="s">
        <v>313</v>
      </c>
      <c r="I21" s="4" t="s">
        <v>280</v>
      </c>
      <c r="J21" s="84"/>
    </row>
    <row r="22" spans="1:10" x14ac:dyDescent="0.25">
      <c r="A22" s="83" t="s">
        <v>299</v>
      </c>
      <c r="B22" s="4" t="s">
        <v>311</v>
      </c>
      <c r="C22" s="255">
        <v>118</v>
      </c>
      <c r="D22" s="4"/>
      <c r="E22" s="6">
        <v>44021</v>
      </c>
      <c r="F22" s="58">
        <v>100</v>
      </c>
      <c r="G22" s="10" t="s">
        <v>312</v>
      </c>
      <c r="H22" s="4">
        <v>767</v>
      </c>
      <c r="I22" s="4" t="s">
        <v>280</v>
      </c>
      <c r="J22" s="86"/>
    </row>
    <row r="23" spans="1:10" x14ac:dyDescent="0.25">
      <c r="A23" s="83" t="s">
        <v>299</v>
      </c>
      <c r="B23" s="4" t="s">
        <v>311</v>
      </c>
      <c r="C23" s="255">
        <v>118</v>
      </c>
      <c r="D23" s="4"/>
      <c r="E23" s="6">
        <v>44022</v>
      </c>
      <c r="F23" s="58">
        <v>150</v>
      </c>
      <c r="G23" s="10" t="s">
        <v>312</v>
      </c>
      <c r="H23" s="4">
        <v>767</v>
      </c>
      <c r="I23" s="4" t="s">
        <v>280</v>
      </c>
      <c r="J23" s="86"/>
    </row>
    <row r="24" spans="1:10" x14ac:dyDescent="0.25">
      <c r="A24" s="83" t="s">
        <v>256</v>
      </c>
      <c r="B24" s="4" t="s">
        <v>256</v>
      </c>
      <c r="C24" s="255">
        <v>239</v>
      </c>
      <c r="D24" s="4"/>
      <c r="E24" s="6">
        <v>44023</v>
      </c>
      <c r="F24" s="58">
        <v>140.75</v>
      </c>
      <c r="G24" s="10" t="s">
        <v>282</v>
      </c>
      <c r="H24" s="4">
        <v>699</v>
      </c>
      <c r="I24" s="4" t="s">
        <v>258</v>
      </c>
      <c r="J24" s="86"/>
    </row>
    <row r="25" spans="1:10" x14ac:dyDescent="0.25">
      <c r="A25" s="83" t="s">
        <v>299</v>
      </c>
      <c r="B25" s="4" t="s">
        <v>311</v>
      </c>
      <c r="C25" s="255">
        <v>118</v>
      </c>
      <c r="D25" s="4"/>
      <c r="E25" s="6">
        <v>44024</v>
      </c>
      <c r="F25" s="58">
        <v>150</v>
      </c>
      <c r="G25" s="4" t="s">
        <v>312</v>
      </c>
      <c r="H25" s="4">
        <v>767</v>
      </c>
      <c r="I25" s="4" t="s">
        <v>280</v>
      </c>
      <c r="J25" s="86"/>
    </row>
    <row r="26" spans="1:10" x14ac:dyDescent="0.25">
      <c r="A26" s="83" t="s">
        <v>299</v>
      </c>
      <c r="B26" s="4" t="s">
        <v>311</v>
      </c>
      <c r="C26" s="255">
        <v>118</v>
      </c>
      <c r="D26" s="4"/>
      <c r="E26" s="6">
        <v>44025</v>
      </c>
      <c r="F26" s="58">
        <v>91.74</v>
      </c>
      <c r="G26" s="4" t="s">
        <v>312</v>
      </c>
      <c r="H26" s="4">
        <v>767</v>
      </c>
      <c r="I26" s="4" t="s">
        <v>280</v>
      </c>
      <c r="J26" s="86"/>
    </row>
    <row r="27" spans="1:10" x14ac:dyDescent="0.25">
      <c r="A27" s="83" t="s">
        <v>299</v>
      </c>
      <c r="B27" s="4" t="s">
        <v>311</v>
      </c>
      <c r="C27" s="255">
        <v>118</v>
      </c>
      <c r="D27" s="4"/>
      <c r="E27" s="6">
        <v>44026</v>
      </c>
      <c r="F27" s="58">
        <v>250</v>
      </c>
      <c r="G27" s="4" t="s">
        <v>312</v>
      </c>
      <c r="H27" s="4">
        <v>767</v>
      </c>
      <c r="I27" s="4" t="s">
        <v>280</v>
      </c>
      <c r="J27" s="86"/>
    </row>
    <row r="28" spans="1:10" x14ac:dyDescent="0.25">
      <c r="A28" s="83" t="s">
        <v>299</v>
      </c>
      <c r="B28" s="4" t="s">
        <v>311</v>
      </c>
      <c r="C28" s="255">
        <v>118</v>
      </c>
      <c r="D28" s="4"/>
      <c r="E28" s="6">
        <v>44026</v>
      </c>
      <c r="F28" s="58">
        <v>400</v>
      </c>
      <c r="G28" s="4" t="s">
        <v>312</v>
      </c>
      <c r="H28" s="4">
        <v>767</v>
      </c>
      <c r="I28" s="4" t="s">
        <v>280</v>
      </c>
      <c r="J28" s="86"/>
    </row>
    <row r="29" spans="1:10" x14ac:dyDescent="0.25">
      <c r="A29" s="83" t="s">
        <v>256</v>
      </c>
      <c r="B29" s="4" t="s">
        <v>256</v>
      </c>
      <c r="C29" s="255">
        <v>239</v>
      </c>
      <c r="D29" s="4"/>
      <c r="E29" s="6">
        <v>44023</v>
      </c>
      <c r="F29" s="58">
        <v>140.75</v>
      </c>
      <c r="G29" s="4" t="s">
        <v>282</v>
      </c>
      <c r="H29" s="4">
        <v>699</v>
      </c>
      <c r="I29" s="4" t="s">
        <v>280</v>
      </c>
      <c r="J29" s="86"/>
    </row>
    <row r="30" spans="1:10" x14ac:dyDescent="0.25">
      <c r="A30" s="83" t="s">
        <v>256</v>
      </c>
      <c r="B30" s="4" t="s">
        <v>256</v>
      </c>
      <c r="C30" s="255">
        <v>239</v>
      </c>
      <c r="D30" s="4"/>
      <c r="E30" s="6">
        <v>44023</v>
      </c>
      <c r="F30" s="58">
        <v>140.75</v>
      </c>
      <c r="G30" s="4" t="s">
        <v>282</v>
      </c>
      <c r="H30" s="4">
        <v>699</v>
      </c>
      <c r="I30" s="4" t="s">
        <v>205</v>
      </c>
      <c r="J30" s="86"/>
    </row>
    <row r="31" spans="1:10" x14ac:dyDescent="0.25">
      <c r="A31" s="83" t="s">
        <v>300</v>
      </c>
      <c r="B31" s="83" t="s">
        <v>300</v>
      </c>
      <c r="C31" s="255">
        <v>244</v>
      </c>
      <c r="D31" s="4"/>
      <c r="E31" s="6">
        <v>44027</v>
      </c>
      <c r="F31" s="58">
        <v>84.39</v>
      </c>
      <c r="G31" s="10" t="s">
        <v>314</v>
      </c>
      <c r="H31" s="4">
        <v>699</v>
      </c>
      <c r="I31" s="4" t="s">
        <v>205</v>
      </c>
      <c r="J31" s="86"/>
    </row>
    <row r="32" spans="1:10" x14ac:dyDescent="0.25">
      <c r="A32" s="83" t="s">
        <v>286</v>
      </c>
      <c r="B32" s="83" t="s">
        <v>286</v>
      </c>
      <c r="C32" s="255">
        <v>243</v>
      </c>
      <c r="D32" s="4"/>
      <c r="E32" s="6">
        <v>44027</v>
      </c>
      <c r="F32" s="58">
        <v>79.900000000000006</v>
      </c>
      <c r="G32" s="10"/>
      <c r="H32" s="4" t="s">
        <v>173</v>
      </c>
      <c r="I32" s="4" t="s">
        <v>291</v>
      </c>
      <c r="J32" s="86"/>
    </row>
    <row r="33" spans="1:10" x14ac:dyDescent="0.25">
      <c r="A33" s="83" t="s">
        <v>299</v>
      </c>
      <c r="B33" s="4" t="s">
        <v>311</v>
      </c>
      <c r="C33" s="255">
        <v>118</v>
      </c>
      <c r="D33" s="4"/>
      <c r="E33" s="6">
        <v>44027</v>
      </c>
      <c r="F33" s="58">
        <v>600</v>
      </c>
      <c r="G33" s="4" t="s">
        <v>312</v>
      </c>
      <c r="H33" s="4">
        <v>767</v>
      </c>
      <c r="I33" s="4" t="s">
        <v>280</v>
      </c>
      <c r="J33" s="86"/>
    </row>
    <row r="34" spans="1:10" x14ac:dyDescent="0.25">
      <c r="A34" s="83" t="s">
        <v>301</v>
      </c>
      <c r="B34" s="83" t="s">
        <v>301</v>
      </c>
      <c r="C34" s="255">
        <v>246</v>
      </c>
      <c r="D34" s="4"/>
      <c r="E34" s="6">
        <v>44028</v>
      </c>
      <c r="F34" s="58">
        <v>399</v>
      </c>
      <c r="G34" s="4"/>
      <c r="H34" s="4">
        <v>555</v>
      </c>
      <c r="I34" s="4" t="s">
        <v>280</v>
      </c>
      <c r="J34" s="86"/>
    </row>
    <row r="35" spans="1:10" x14ac:dyDescent="0.25">
      <c r="A35" s="83" t="s">
        <v>299</v>
      </c>
      <c r="B35" s="4" t="s">
        <v>311</v>
      </c>
      <c r="C35" s="255">
        <v>118</v>
      </c>
      <c r="D35" s="4"/>
      <c r="E35" s="6">
        <v>44029</v>
      </c>
      <c r="F35" s="58">
        <v>800</v>
      </c>
      <c r="G35" s="4" t="s">
        <v>312</v>
      </c>
      <c r="H35" s="4">
        <v>767</v>
      </c>
      <c r="I35" s="4" t="s">
        <v>280</v>
      </c>
      <c r="J35" s="86"/>
    </row>
    <row r="36" spans="1:10" x14ac:dyDescent="0.25">
      <c r="A36" s="83" t="s">
        <v>31</v>
      </c>
      <c r="B36" s="4" t="s">
        <v>32</v>
      </c>
      <c r="C36" s="255">
        <v>219</v>
      </c>
      <c r="D36" s="4"/>
      <c r="E36" s="6">
        <v>44033</v>
      </c>
      <c r="F36" s="7">
        <v>28.4</v>
      </c>
      <c r="G36" s="4" t="s">
        <v>33</v>
      </c>
      <c r="H36" s="4" t="s">
        <v>34</v>
      </c>
      <c r="I36" s="4" t="s">
        <v>26</v>
      </c>
      <c r="J36" s="84"/>
    </row>
    <row r="37" spans="1:10" x14ac:dyDescent="0.25">
      <c r="A37" s="81" t="s">
        <v>302</v>
      </c>
      <c r="B37" s="81" t="s">
        <v>402</v>
      </c>
      <c r="C37" s="255">
        <v>207</v>
      </c>
      <c r="D37" s="5"/>
      <c r="E37" s="6">
        <v>43685</v>
      </c>
      <c r="F37" s="58">
        <v>90.06</v>
      </c>
      <c r="G37" s="7" t="s">
        <v>303</v>
      </c>
      <c r="H37" s="4">
        <v>799</v>
      </c>
      <c r="I37" s="11" t="s">
        <v>38</v>
      </c>
      <c r="J37" s="86"/>
    </row>
    <row r="38" spans="1:10" x14ac:dyDescent="0.25">
      <c r="A38" s="83" t="s">
        <v>269</v>
      </c>
      <c r="B38" s="4" t="s">
        <v>241</v>
      </c>
      <c r="C38" s="255">
        <v>209</v>
      </c>
      <c r="D38" s="4"/>
      <c r="E38" s="6">
        <v>44070</v>
      </c>
      <c r="F38" s="58">
        <v>462.41</v>
      </c>
      <c r="G38" s="10" t="s">
        <v>304</v>
      </c>
      <c r="H38" s="4" t="s">
        <v>19</v>
      </c>
      <c r="I38" s="4" t="s">
        <v>280</v>
      </c>
      <c r="J38" s="115"/>
    </row>
    <row r="39" spans="1:10" x14ac:dyDescent="0.25">
      <c r="A39" s="83" t="s">
        <v>270</v>
      </c>
      <c r="B39" s="4" t="s">
        <v>270</v>
      </c>
      <c r="C39" s="255">
        <v>204</v>
      </c>
      <c r="D39" s="4">
        <v>1409333</v>
      </c>
      <c r="E39" s="6">
        <v>43733</v>
      </c>
      <c r="F39" s="59">
        <v>579.79999999999995</v>
      </c>
      <c r="G39" s="7" t="s">
        <v>305</v>
      </c>
      <c r="H39" s="4" t="s">
        <v>10</v>
      </c>
      <c r="I39" s="4" t="s">
        <v>10</v>
      </c>
      <c r="J39" s="84"/>
    </row>
    <row r="40" spans="1:10" x14ac:dyDescent="0.25">
      <c r="A40" s="87" t="s">
        <v>78</v>
      </c>
      <c r="B40" s="11" t="s">
        <v>276</v>
      </c>
      <c r="C40" s="256">
        <v>233</v>
      </c>
      <c r="D40" s="11"/>
      <c r="E40" s="13">
        <v>43769</v>
      </c>
      <c r="F40" s="58">
        <v>311.14999999999998</v>
      </c>
      <c r="G40" s="14" t="s">
        <v>306</v>
      </c>
      <c r="H40" s="10"/>
      <c r="I40" s="4"/>
      <c r="J40" s="84"/>
    </row>
    <row r="41" spans="1:10" x14ac:dyDescent="0.25">
      <c r="A41" s="87"/>
      <c r="B41" s="11"/>
      <c r="C41" s="256"/>
      <c r="D41" s="11"/>
      <c r="E41" s="13"/>
      <c r="F41" s="58"/>
      <c r="G41" s="14"/>
      <c r="H41" s="10"/>
      <c r="I41" s="4"/>
      <c r="J41" s="84"/>
    </row>
    <row r="42" spans="1:10" x14ac:dyDescent="0.25">
      <c r="A42" s="87" t="s">
        <v>44</v>
      </c>
      <c r="B42" s="11"/>
      <c r="C42" s="256">
        <v>224</v>
      </c>
      <c r="D42" s="11"/>
      <c r="E42" s="13"/>
      <c r="F42" s="58"/>
      <c r="G42" s="14"/>
      <c r="H42" s="10"/>
      <c r="I42" s="4"/>
      <c r="J42" s="84"/>
    </row>
    <row r="43" spans="1:10" x14ac:dyDescent="0.25">
      <c r="A43" s="109" t="s">
        <v>45</v>
      </c>
      <c r="B43" s="101"/>
      <c r="C43" s="285">
        <v>224</v>
      </c>
      <c r="D43" s="101"/>
      <c r="E43" s="101"/>
      <c r="F43" s="58">
        <v>89.53</v>
      </c>
      <c r="G43" s="101"/>
      <c r="H43" s="101"/>
      <c r="I43" s="101"/>
      <c r="J43" s="110"/>
    </row>
    <row r="44" spans="1:10" x14ac:dyDescent="0.25">
      <c r="A44" s="111"/>
      <c r="B44" s="112"/>
      <c r="C44" s="286"/>
      <c r="D44" s="112"/>
      <c r="E44" s="112"/>
      <c r="F44" s="113"/>
      <c r="G44" s="112"/>
      <c r="H44" s="112"/>
      <c r="I44" s="112">
        <v>699</v>
      </c>
      <c r="J44" s="114"/>
    </row>
    <row r="45" spans="1:10" x14ac:dyDescent="0.25">
      <c r="A45" s="111"/>
      <c r="B45" s="112"/>
      <c r="C45" s="286"/>
      <c r="D45" s="112"/>
      <c r="E45" s="112"/>
      <c r="F45" s="113"/>
      <c r="G45" s="112"/>
      <c r="H45" s="112"/>
      <c r="I45" s="112"/>
      <c r="J45" s="114"/>
    </row>
    <row r="46" spans="1:10" x14ac:dyDescent="0.25">
      <c r="A46" s="111"/>
      <c r="B46" s="112"/>
      <c r="C46" s="286"/>
      <c r="D46" s="112"/>
      <c r="E46" s="112"/>
      <c r="F46" s="113"/>
      <c r="G46" s="112"/>
      <c r="H46" s="112"/>
      <c r="I46" s="112"/>
      <c r="J46" s="114"/>
    </row>
    <row r="47" spans="1:10" ht="15.75" thickBot="1" x14ac:dyDescent="0.3">
      <c r="A47" s="92"/>
      <c r="B47" s="93"/>
      <c r="C47" s="287"/>
      <c r="D47" s="93"/>
      <c r="E47" s="94"/>
      <c r="F47" s="95">
        <f>SUM(F4:F43)</f>
        <v>8119.74</v>
      </c>
      <c r="G47" s="93"/>
      <c r="H47" s="93"/>
      <c r="I47" s="93"/>
      <c r="J47" s="96"/>
    </row>
  </sheetData>
  <autoFilter ref="A3:J40"/>
  <mergeCells count="1">
    <mergeCell ref="A1:J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B1" workbookViewId="0">
      <pane ySplit="3" topLeftCell="A27" activePane="bottomLeft" state="frozen"/>
      <selection pane="bottomLeft" activeCell="H42" sqref="H42"/>
    </sheetView>
  </sheetViews>
  <sheetFormatPr defaultColWidth="9.140625" defaultRowHeight="15" x14ac:dyDescent="0.25"/>
  <cols>
    <col min="1" max="1" width="41.140625" style="150" bestFit="1" customWidth="1"/>
    <col min="2" max="2" width="41.140625" style="8" customWidth="1"/>
    <col min="3" max="3" width="16.28515625" style="8" bestFit="1" customWidth="1"/>
    <col min="4" max="4" width="15.5703125" style="8" customWidth="1"/>
    <col min="5" max="5" width="12.140625" style="8" customWidth="1"/>
    <col min="6" max="6" width="16.42578125" style="8" customWidth="1"/>
    <col min="7" max="7" width="35.28515625" style="8" customWidth="1"/>
    <col min="8" max="8" width="20.42578125" style="8" customWidth="1"/>
    <col min="9" max="9" width="16.5703125" style="8" hidden="1" customWidth="1"/>
    <col min="10" max="10" width="32.5703125" style="8" hidden="1" customWidth="1"/>
    <col min="11" max="16384" width="9.140625" style="8"/>
  </cols>
  <sheetData>
    <row r="1" spans="1:10" ht="15.75" thickBot="1" x14ac:dyDescent="0.3">
      <c r="A1" s="293" t="s">
        <v>315</v>
      </c>
      <c r="B1" s="293"/>
      <c r="C1" s="293"/>
      <c r="D1" s="293"/>
      <c r="E1" s="293"/>
      <c r="F1" s="293"/>
      <c r="G1" s="293"/>
      <c r="H1" s="293"/>
      <c r="I1" s="293"/>
      <c r="J1" s="293"/>
    </row>
    <row r="2" spans="1:10" ht="15.75" thickBot="1" x14ac:dyDescent="0.3">
      <c r="A2" s="143"/>
      <c r="B2" s="116"/>
      <c r="C2" s="116"/>
      <c r="D2" s="116"/>
      <c r="E2" s="116"/>
      <c r="F2" s="117"/>
      <c r="G2" s="116"/>
      <c r="H2" s="118"/>
      <c r="I2" s="116"/>
      <c r="J2" s="119"/>
    </row>
    <row r="3" spans="1:10" x14ac:dyDescent="0.25">
      <c r="A3" s="144" t="s">
        <v>0</v>
      </c>
      <c r="B3" s="120" t="s">
        <v>1</v>
      </c>
      <c r="C3" s="254" t="s">
        <v>395</v>
      </c>
      <c r="D3" s="120" t="s">
        <v>2</v>
      </c>
      <c r="E3" s="49" t="s">
        <v>3</v>
      </c>
      <c r="F3" s="121" t="s">
        <v>4</v>
      </c>
      <c r="G3" s="49" t="s">
        <v>5</v>
      </c>
      <c r="H3" s="122" t="s">
        <v>6</v>
      </c>
      <c r="I3" s="49" t="s">
        <v>7</v>
      </c>
      <c r="J3" s="123" t="s">
        <v>8</v>
      </c>
    </row>
    <row r="4" spans="1:10" x14ac:dyDescent="0.25">
      <c r="A4" s="145" t="s">
        <v>316</v>
      </c>
      <c r="B4" s="145" t="s">
        <v>401</v>
      </c>
      <c r="C4" s="4">
        <v>59</v>
      </c>
      <c r="D4" s="4"/>
      <c r="E4" s="6">
        <v>43851</v>
      </c>
      <c r="F4" s="7">
        <v>48.75</v>
      </c>
      <c r="G4" s="7" t="s">
        <v>181</v>
      </c>
      <c r="H4" s="4">
        <v>618</v>
      </c>
      <c r="I4" s="4" t="s">
        <v>182</v>
      </c>
      <c r="J4" s="86"/>
    </row>
    <row r="5" spans="1:10" x14ac:dyDescent="0.25">
      <c r="A5" s="145" t="s">
        <v>220</v>
      </c>
      <c r="B5" s="4" t="s">
        <v>221</v>
      </c>
      <c r="C5" s="4">
        <v>237</v>
      </c>
      <c r="D5" s="4">
        <v>285209</v>
      </c>
      <c r="E5" s="6">
        <v>43892</v>
      </c>
      <c r="F5" s="7">
        <v>49.99</v>
      </c>
      <c r="G5" s="4" t="s">
        <v>317</v>
      </c>
      <c r="H5" s="4">
        <v>579</v>
      </c>
      <c r="I5" s="4" t="s">
        <v>38</v>
      </c>
      <c r="J5" s="84"/>
    </row>
    <row r="6" spans="1:10" x14ac:dyDescent="0.25">
      <c r="A6" s="145" t="s">
        <v>318</v>
      </c>
      <c r="B6" s="4" t="s">
        <v>234</v>
      </c>
      <c r="C6" s="4">
        <v>238</v>
      </c>
      <c r="D6" s="4"/>
      <c r="E6" s="6">
        <v>43916</v>
      </c>
      <c r="F6" s="58">
        <v>100</v>
      </c>
      <c r="G6" s="10" t="s">
        <v>296</v>
      </c>
      <c r="H6" s="10" t="s">
        <v>27</v>
      </c>
      <c r="I6" s="4" t="s">
        <v>38</v>
      </c>
      <c r="J6" s="84"/>
    </row>
    <row r="7" spans="1:10" x14ac:dyDescent="0.25">
      <c r="A7" s="145" t="s">
        <v>283</v>
      </c>
      <c r="B7" s="4" t="s">
        <v>284</v>
      </c>
      <c r="C7" s="4">
        <v>12</v>
      </c>
      <c r="D7" s="4">
        <v>7438791</v>
      </c>
      <c r="E7" s="6">
        <v>43997</v>
      </c>
      <c r="F7" s="58">
        <v>58.26</v>
      </c>
      <c r="G7" s="10" t="s">
        <v>319</v>
      </c>
      <c r="H7" s="10" t="s">
        <v>200</v>
      </c>
      <c r="I7" s="4" t="s">
        <v>38</v>
      </c>
      <c r="J7" s="84"/>
    </row>
    <row r="8" spans="1:10" x14ac:dyDescent="0.25">
      <c r="A8" s="145" t="s">
        <v>297</v>
      </c>
      <c r="B8" s="4" t="s">
        <v>310</v>
      </c>
      <c r="C8" s="4">
        <v>245</v>
      </c>
      <c r="D8" s="4">
        <v>4974369</v>
      </c>
      <c r="E8" s="6">
        <v>44012</v>
      </c>
      <c r="F8" s="58">
        <v>1274.9100000000001</v>
      </c>
      <c r="G8" s="10" t="s">
        <v>320</v>
      </c>
      <c r="H8" s="10" t="s">
        <v>404</v>
      </c>
      <c r="I8" s="4"/>
      <c r="J8" s="84"/>
    </row>
    <row r="9" spans="1:10" x14ac:dyDescent="0.25">
      <c r="A9" s="146" t="s">
        <v>299</v>
      </c>
      <c r="B9" s="131" t="s">
        <v>299</v>
      </c>
      <c r="C9" s="131">
        <v>543</v>
      </c>
      <c r="D9" s="4"/>
      <c r="E9" s="6">
        <v>44036</v>
      </c>
      <c r="F9" s="58">
        <v>1250</v>
      </c>
      <c r="G9" s="4" t="s">
        <v>312</v>
      </c>
      <c r="H9" s="4">
        <v>767</v>
      </c>
      <c r="I9" s="4" t="s">
        <v>333</v>
      </c>
      <c r="J9" s="84"/>
    </row>
    <row r="10" spans="1:10" x14ac:dyDescent="0.25">
      <c r="A10" s="145" t="s">
        <v>31</v>
      </c>
      <c r="B10" s="4" t="s">
        <v>32</v>
      </c>
      <c r="C10" s="4">
        <v>219</v>
      </c>
      <c r="D10" s="4">
        <v>277900</v>
      </c>
      <c r="E10" s="6">
        <v>44037</v>
      </c>
      <c r="F10" s="58">
        <v>28.4</v>
      </c>
      <c r="G10" s="10" t="s">
        <v>33</v>
      </c>
      <c r="H10" s="10" t="s">
        <v>34</v>
      </c>
      <c r="I10" s="4" t="s">
        <v>332</v>
      </c>
      <c r="J10" s="84"/>
    </row>
    <row r="11" spans="1:10" x14ac:dyDescent="0.25">
      <c r="A11" s="145" t="s">
        <v>31</v>
      </c>
      <c r="B11" s="4" t="s">
        <v>32</v>
      </c>
      <c r="C11" s="4">
        <v>219</v>
      </c>
      <c r="D11" s="4">
        <v>297359</v>
      </c>
      <c r="E11" s="6">
        <v>44039</v>
      </c>
      <c r="F11" s="58">
        <v>22.9</v>
      </c>
      <c r="G11" s="10" t="s">
        <v>33</v>
      </c>
      <c r="H11" s="10" t="s">
        <v>34</v>
      </c>
      <c r="I11" s="4" t="s">
        <v>26</v>
      </c>
      <c r="J11" s="84"/>
    </row>
    <row r="12" spans="1:10" x14ac:dyDescent="0.25">
      <c r="A12" s="145" t="s">
        <v>31</v>
      </c>
      <c r="B12" s="4" t="s">
        <v>32</v>
      </c>
      <c r="C12" s="4">
        <v>219</v>
      </c>
      <c r="D12" s="4">
        <v>297359</v>
      </c>
      <c r="E12" s="6">
        <v>44039</v>
      </c>
      <c r="F12" s="58">
        <v>22.9</v>
      </c>
      <c r="G12" s="10" t="s">
        <v>33</v>
      </c>
      <c r="H12" s="10" t="s">
        <v>34</v>
      </c>
      <c r="I12" s="4" t="s">
        <v>38</v>
      </c>
      <c r="J12" s="84"/>
    </row>
    <row r="13" spans="1:10" ht="28.5" x14ac:dyDescent="0.25">
      <c r="A13" s="146" t="s">
        <v>299</v>
      </c>
      <c r="B13" s="131" t="s">
        <v>299</v>
      </c>
      <c r="C13" s="131">
        <v>118</v>
      </c>
      <c r="D13" s="4"/>
      <c r="E13" s="6">
        <v>44040</v>
      </c>
      <c r="F13" s="58">
        <v>2000</v>
      </c>
      <c r="G13" s="4" t="s">
        <v>312</v>
      </c>
      <c r="H13" s="4">
        <v>767</v>
      </c>
      <c r="I13" s="4" t="s">
        <v>334</v>
      </c>
      <c r="J13" s="136" t="s">
        <v>338</v>
      </c>
    </row>
    <row r="14" spans="1:10" x14ac:dyDescent="0.25">
      <c r="A14" s="147" t="s">
        <v>17</v>
      </c>
      <c r="B14" s="133" t="s">
        <v>17</v>
      </c>
      <c r="C14" s="289">
        <v>10</v>
      </c>
      <c r="D14" s="1"/>
      <c r="E14" s="2">
        <v>44044</v>
      </c>
      <c r="F14" s="134">
        <v>182.64</v>
      </c>
      <c r="G14" s="135" t="s">
        <v>18</v>
      </c>
      <c r="H14" s="135" t="s">
        <v>19</v>
      </c>
      <c r="I14" s="1" t="s">
        <v>20</v>
      </c>
      <c r="J14" s="82"/>
    </row>
    <row r="15" spans="1:10" x14ac:dyDescent="0.25">
      <c r="A15" s="148" t="s">
        <v>21</v>
      </c>
      <c r="B15" s="1" t="s">
        <v>21</v>
      </c>
      <c r="C15" s="1">
        <v>32</v>
      </c>
      <c r="D15" s="1"/>
      <c r="E15" s="2">
        <v>44046</v>
      </c>
      <c r="F15" s="134">
        <f>898.93*0.5</f>
        <v>449.46499999999997</v>
      </c>
      <c r="G15" s="135" t="s">
        <v>18</v>
      </c>
      <c r="H15" s="10" t="s">
        <v>19</v>
      </c>
      <c r="I15" s="4" t="s">
        <v>25</v>
      </c>
      <c r="J15" s="84"/>
    </row>
    <row r="16" spans="1:10" x14ac:dyDescent="0.25">
      <c r="A16" s="148" t="s">
        <v>21</v>
      </c>
      <c r="B16" s="1" t="s">
        <v>21</v>
      </c>
      <c r="C16" s="1">
        <v>32</v>
      </c>
      <c r="D16" s="1"/>
      <c r="E16" s="2">
        <v>44046</v>
      </c>
      <c r="F16" s="134">
        <f>898.93*0.355</f>
        <v>319.12014999999997</v>
      </c>
      <c r="G16" s="135" t="s">
        <v>18</v>
      </c>
      <c r="H16" s="10" t="s">
        <v>19</v>
      </c>
      <c r="I16" s="4" t="s">
        <v>15</v>
      </c>
      <c r="J16" s="84"/>
    </row>
    <row r="17" spans="1:10" x14ac:dyDescent="0.25">
      <c r="A17" s="148" t="s">
        <v>21</v>
      </c>
      <c r="B17" s="1" t="s">
        <v>21</v>
      </c>
      <c r="C17" s="1">
        <v>32</v>
      </c>
      <c r="D17" s="1"/>
      <c r="E17" s="2">
        <v>44046</v>
      </c>
      <c r="F17" s="134">
        <f>898.93*0.145</f>
        <v>130.34484999999998</v>
      </c>
      <c r="G17" s="135" t="s">
        <v>18</v>
      </c>
      <c r="H17" s="10" t="s">
        <v>19</v>
      </c>
      <c r="I17" s="4" t="s">
        <v>20</v>
      </c>
      <c r="J17" s="84"/>
    </row>
    <row r="18" spans="1:10" x14ac:dyDescent="0.25">
      <c r="A18" s="148" t="s">
        <v>79</v>
      </c>
      <c r="B18" s="85" t="s">
        <v>79</v>
      </c>
      <c r="C18" s="1">
        <v>119</v>
      </c>
      <c r="D18" s="1"/>
      <c r="E18" s="2">
        <v>44051</v>
      </c>
      <c r="F18" s="3">
        <v>6.99</v>
      </c>
      <c r="G18" s="135"/>
      <c r="H18" s="135" t="s">
        <v>404</v>
      </c>
      <c r="I18" s="1"/>
      <c r="J18" s="82"/>
    </row>
    <row r="19" spans="1:10" x14ac:dyDescent="0.25">
      <c r="A19" s="148" t="s">
        <v>256</v>
      </c>
      <c r="B19" s="1" t="s">
        <v>256</v>
      </c>
      <c r="C19" s="1">
        <v>239</v>
      </c>
      <c r="D19" s="1"/>
      <c r="E19" s="2">
        <v>44054</v>
      </c>
      <c r="F19" s="134">
        <v>143</v>
      </c>
      <c r="G19" s="1" t="s">
        <v>282</v>
      </c>
      <c r="H19" s="4">
        <v>699</v>
      </c>
      <c r="I19" s="4" t="s">
        <v>280</v>
      </c>
      <c r="J19" s="86"/>
    </row>
    <row r="20" spans="1:10" x14ac:dyDescent="0.25">
      <c r="A20" s="145" t="s">
        <v>321</v>
      </c>
      <c r="B20" s="4" t="s">
        <v>328</v>
      </c>
      <c r="C20" s="4">
        <v>247</v>
      </c>
      <c r="D20" s="130">
        <v>496738</v>
      </c>
      <c r="E20" s="6">
        <v>44054</v>
      </c>
      <c r="F20" s="58">
        <v>82.4</v>
      </c>
      <c r="G20" s="10" t="s">
        <v>336</v>
      </c>
      <c r="H20" s="10" t="s">
        <v>337</v>
      </c>
      <c r="I20" s="4"/>
      <c r="J20" s="129" t="s">
        <v>329</v>
      </c>
    </row>
    <row r="21" spans="1:10" x14ac:dyDescent="0.25">
      <c r="A21" s="146" t="s">
        <v>299</v>
      </c>
      <c r="B21" s="131" t="s">
        <v>299</v>
      </c>
      <c r="C21" s="131">
        <v>118</v>
      </c>
      <c r="D21" s="1"/>
      <c r="E21" s="2">
        <v>44056</v>
      </c>
      <c r="F21" s="134">
        <v>2080.14</v>
      </c>
      <c r="G21" s="135" t="s">
        <v>312</v>
      </c>
      <c r="H21" s="10" t="s">
        <v>313</v>
      </c>
      <c r="I21" s="4" t="s">
        <v>335</v>
      </c>
      <c r="J21" s="132"/>
    </row>
    <row r="22" spans="1:10" x14ac:dyDescent="0.25">
      <c r="A22" s="145" t="s">
        <v>323</v>
      </c>
      <c r="B22" s="4" t="s">
        <v>356</v>
      </c>
      <c r="C22" s="4">
        <v>248</v>
      </c>
      <c r="D22" s="4">
        <v>1897</v>
      </c>
      <c r="E22" s="6">
        <v>44056</v>
      </c>
      <c r="F22" s="58">
        <v>780</v>
      </c>
      <c r="G22" s="154" t="s">
        <v>322</v>
      </c>
      <c r="H22" s="10" t="s">
        <v>404</v>
      </c>
      <c r="I22" s="4"/>
      <c r="J22" s="84"/>
    </row>
    <row r="23" spans="1:10" x14ac:dyDescent="0.25">
      <c r="A23" s="145" t="s">
        <v>324</v>
      </c>
      <c r="B23" s="4" t="s">
        <v>330</v>
      </c>
      <c r="C23" s="4">
        <v>233</v>
      </c>
      <c r="D23" s="4">
        <v>5708</v>
      </c>
      <c r="E23" s="6">
        <v>44056</v>
      </c>
      <c r="F23" s="58">
        <v>200</v>
      </c>
      <c r="G23" s="10" t="s">
        <v>331</v>
      </c>
      <c r="H23" s="10" t="s">
        <v>405</v>
      </c>
      <c r="I23" s="4"/>
      <c r="J23" s="84"/>
    </row>
    <row r="24" spans="1:10" x14ac:dyDescent="0.25">
      <c r="A24" s="148" t="s">
        <v>256</v>
      </c>
      <c r="B24" s="1" t="s">
        <v>256</v>
      </c>
      <c r="C24" s="1">
        <v>239</v>
      </c>
      <c r="D24" s="1"/>
      <c r="E24" s="2">
        <v>44058</v>
      </c>
      <c r="F24" s="134">
        <v>141.75</v>
      </c>
      <c r="G24" s="135" t="s">
        <v>282</v>
      </c>
      <c r="H24" s="10" t="s">
        <v>19</v>
      </c>
      <c r="I24" s="4" t="s">
        <v>205</v>
      </c>
      <c r="J24" s="84"/>
    </row>
    <row r="25" spans="1:10" x14ac:dyDescent="0.25">
      <c r="A25" s="148" t="s">
        <v>300</v>
      </c>
      <c r="B25" s="1" t="s">
        <v>300</v>
      </c>
      <c r="C25" s="1">
        <v>244</v>
      </c>
      <c r="D25" s="1"/>
      <c r="E25" s="2">
        <v>44058</v>
      </c>
      <c r="F25" s="134">
        <v>84.99</v>
      </c>
      <c r="G25" s="135" t="s">
        <v>314</v>
      </c>
      <c r="H25" s="1">
        <v>554</v>
      </c>
      <c r="I25" s="1" t="s">
        <v>205</v>
      </c>
      <c r="J25" s="86"/>
    </row>
    <row r="26" spans="1:10" x14ac:dyDescent="0.25">
      <c r="A26" s="148" t="s">
        <v>286</v>
      </c>
      <c r="B26" s="85" t="s">
        <v>286</v>
      </c>
      <c r="C26" s="1">
        <v>243</v>
      </c>
      <c r="D26" s="1">
        <v>35479</v>
      </c>
      <c r="E26" s="2">
        <v>44058</v>
      </c>
      <c r="F26" s="134">
        <v>79.900000000000006</v>
      </c>
      <c r="G26" s="135"/>
      <c r="H26" s="4" t="s">
        <v>173</v>
      </c>
      <c r="I26" s="4" t="s">
        <v>291</v>
      </c>
      <c r="J26" s="86"/>
    </row>
    <row r="27" spans="1:10" x14ac:dyDescent="0.25">
      <c r="A27" s="148" t="s">
        <v>256</v>
      </c>
      <c r="B27" s="1" t="s">
        <v>256</v>
      </c>
      <c r="C27" s="1">
        <v>239</v>
      </c>
      <c r="D27" s="1"/>
      <c r="E27" s="2">
        <v>44058</v>
      </c>
      <c r="F27" s="134">
        <v>141.75</v>
      </c>
      <c r="G27" s="135" t="s">
        <v>282</v>
      </c>
      <c r="H27" s="4">
        <v>699</v>
      </c>
      <c r="I27" s="4" t="s">
        <v>340</v>
      </c>
      <c r="J27" s="86"/>
    </row>
    <row r="28" spans="1:10" x14ac:dyDescent="0.25">
      <c r="A28" s="148" t="s">
        <v>301</v>
      </c>
      <c r="B28" s="85" t="s">
        <v>301</v>
      </c>
      <c r="C28" s="1">
        <v>246</v>
      </c>
      <c r="D28" s="1"/>
      <c r="E28" s="2">
        <v>44059</v>
      </c>
      <c r="F28" s="134">
        <v>399</v>
      </c>
      <c r="G28" s="1"/>
      <c r="H28" s="1">
        <v>699</v>
      </c>
      <c r="I28" s="4" t="s">
        <v>340</v>
      </c>
      <c r="J28" s="86"/>
    </row>
    <row r="29" spans="1:10" x14ac:dyDescent="0.25">
      <c r="A29" s="148" t="s">
        <v>325</v>
      </c>
      <c r="B29" s="1" t="s">
        <v>341</v>
      </c>
      <c r="C29" s="1">
        <v>119</v>
      </c>
      <c r="D29" s="1"/>
      <c r="E29" s="2">
        <v>44061</v>
      </c>
      <c r="F29" s="134">
        <v>200</v>
      </c>
      <c r="G29" s="135" t="s">
        <v>312</v>
      </c>
      <c r="H29" s="4">
        <v>767</v>
      </c>
      <c r="I29" s="4" t="s">
        <v>340</v>
      </c>
      <c r="J29" s="86"/>
    </row>
    <row r="30" spans="1:10" ht="29.25" x14ac:dyDescent="0.25">
      <c r="A30" s="146" t="s">
        <v>299</v>
      </c>
      <c r="B30" s="131" t="s">
        <v>299</v>
      </c>
      <c r="C30" s="131">
        <v>118</v>
      </c>
      <c r="D30" s="1"/>
      <c r="E30" s="2">
        <v>44061</v>
      </c>
      <c r="F30" s="134">
        <v>3000</v>
      </c>
      <c r="G30" s="135" t="s">
        <v>312</v>
      </c>
      <c r="H30" s="4">
        <v>767</v>
      </c>
      <c r="I30" s="4" t="s">
        <v>334</v>
      </c>
      <c r="J30" s="137" t="s">
        <v>339</v>
      </c>
    </row>
    <row r="31" spans="1:10" x14ac:dyDescent="0.25">
      <c r="A31" s="148" t="s">
        <v>31</v>
      </c>
      <c r="B31" s="1" t="s">
        <v>32</v>
      </c>
      <c r="C31" s="1">
        <v>219</v>
      </c>
      <c r="D31" s="1">
        <v>309903</v>
      </c>
      <c r="E31" s="2">
        <v>44064</v>
      </c>
      <c r="F31" s="3">
        <v>28.4</v>
      </c>
      <c r="G31" s="1" t="s">
        <v>33</v>
      </c>
      <c r="H31" s="1" t="s">
        <v>34</v>
      </c>
      <c r="I31" s="1" t="s">
        <v>26</v>
      </c>
      <c r="J31" s="138"/>
    </row>
    <row r="32" spans="1:10" x14ac:dyDescent="0.25">
      <c r="A32" s="148" t="s">
        <v>31</v>
      </c>
      <c r="B32" s="1" t="s">
        <v>32</v>
      </c>
      <c r="C32" s="1">
        <v>219</v>
      </c>
      <c r="D32" s="1">
        <v>314293</v>
      </c>
      <c r="E32" s="2">
        <v>44068</v>
      </c>
      <c r="F32" s="58">
        <v>28.4</v>
      </c>
      <c r="G32" s="10" t="s">
        <v>33</v>
      </c>
      <c r="H32" s="10" t="s">
        <v>34</v>
      </c>
      <c r="I32" s="4" t="s">
        <v>332</v>
      </c>
      <c r="J32" s="86"/>
    </row>
    <row r="33" spans="1:10" x14ac:dyDescent="0.25">
      <c r="A33" s="145" t="s">
        <v>326</v>
      </c>
      <c r="B33" s="4" t="s">
        <v>326</v>
      </c>
      <c r="C33" s="4">
        <v>209</v>
      </c>
      <c r="D33" s="4"/>
      <c r="E33" s="6">
        <v>44070</v>
      </c>
      <c r="F33" s="58">
        <v>462.41</v>
      </c>
      <c r="G33" s="10" t="s">
        <v>326</v>
      </c>
      <c r="H33" s="4" t="s">
        <v>19</v>
      </c>
      <c r="I33" s="4"/>
      <c r="J33" s="86"/>
    </row>
    <row r="34" spans="1:10" x14ac:dyDescent="0.25">
      <c r="A34" s="149" t="s">
        <v>78</v>
      </c>
      <c r="B34" s="11" t="s">
        <v>327</v>
      </c>
      <c r="C34" s="11">
        <v>233</v>
      </c>
      <c r="D34" s="11"/>
      <c r="E34" s="13">
        <v>43769</v>
      </c>
      <c r="F34" s="58">
        <v>311.14999999999998</v>
      </c>
      <c r="G34" s="14" t="s">
        <v>306</v>
      </c>
      <c r="H34" s="10" t="s">
        <v>200</v>
      </c>
      <c r="I34" s="4"/>
      <c r="J34" s="84"/>
    </row>
    <row r="35" spans="1:10" x14ac:dyDescent="0.25">
      <c r="J35" s="84"/>
    </row>
    <row r="36" spans="1:10" x14ac:dyDescent="0.25">
      <c r="A36" s="149"/>
      <c r="B36" s="11"/>
      <c r="C36" s="11"/>
      <c r="D36" s="11"/>
      <c r="E36" s="13"/>
      <c r="F36" s="58"/>
      <c r="G36" s="14"/>
      <c r="H36" s="10"/>
      <c r="I36" s="4"/>
      <c r="J36" s="84"/>
    </row>
    <row r="37" spans="1:10" x14ac:dyDescent="0.25">
      <c r="A37" s="149" t="s">
        <v>44</v>
      </c>
      <c r="B37" s="11"/>
      <c r="C37" s="11">
        <v>224</v>
      </c>
      <c r="D37" s="11"/>
      <c r="E37" s="13"/>
      <c r="F37" s="58"/>
      <c r="G37" s="14"/>
      <c r="H37" s="10"/>
      <c r="I37" s="4"/>
      <c r="J37" s="84"/>
    </row>
    <row r="38" spans="1:10" x14ac:dyDescent="0.25">
      <c r="A38" s="151" t="s">
        <v>45</v>
      </c>
      <c r="B38" s="124"/>
      <c r="C38" s="124">
        <v>224</v>
      </c>
      <c r="D38" s="124"/>
      <c r="E38" s="124"/>
      <c r="F38" s="58">
        <v>89.97</v>
      </c>
      <c r="G38" s="124"/>
      <c r="H38" s="124"/>
      <c r="I38" s="124"/>
      <c r="J38" s="125"/>
    </row>
    <row r="39" spans="1:10" x14ac:dyDescent="0.25">
      <c r="A39" s="152"/>
      <c r="B39" s="126"/>
      <c r="C39" s="126"/>
      <c r="D39" s="126"/>
      <c r="E39" s="126"/>
      <c r="F39" s="127"/>
      <c r="G39" s="126"/>
      <c r="H39" s="126"/>
      <c r="I39" s="126"/>
      <c r="J39" s="128"/>
    </row>
    <row r="40" spans="1:10" x14ac:dyDescent="0.25">
      <c r="A40" s="152"/>
      <c r="B40" s="126"/>
      <c r="C40" s="126"/>
      <c r="D40" s="126"/>
      <c r="E40" s="126"/>
      <c r="F40" s="127"/>
      <c r="G40" s="126"/>
      <c r="H40" s="126"/>
      <c r="I40" s="126"/>
      <c r="J40" s="128"/>
    </row>
    <row r="41" spans="1:10" x14ac:dyDescent="0.25">
      <c r="A41" s="152"/>
      <c r="B41" s="126"/>
      <c r="C41" s="126"/>
      <c r="D41" s="126"/>
      <c r="E41" s="126"/>
      <c r="F41" s="127"/>
      <c r="G41" s="126"/>
      <c r="H41" s="126"/>
      <c r="I41" s="126"/>
      <c r="J41" s="128"/>
    </row>
    <row r="42" spans="1:10" ht="15.75" thickBot="1" x14ac:dyDescent="0.3">
      <c r="A42" s="153"/>
      <c r="B42" s="139"/>
      <c r="C42" s="139"/>
      <c r="D42" s="139"/>
      <c r="E42" s="140" t="s">
        <v>342</v>
      </c>
      <c r="F42" s="141">
        <f>SUM(F4:F38)</f>
        <v>14197.929999999998</v>
      </c>
      <c r="G42" s="139"/>
      <c r="H42" s="139"/>
      <c r="I42" s="139"/>
      <c r="J42" s="142"/>
    </row>
  </sheetData>
  <autoFilter ref="A3:J34"/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H6:H7 H15:H17 H9:H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JANEIRO_20</vt:lpstr>
      <vt:lpstr>FEVEREIRO_20</vt:lpstr>
      <vt:lpstr>MARÇO_20</vt:lpstr>
      <vt:lpstr>ABRIL_20</vt:lpstr>
      <vt:lpstr>MAIO_20</vt:lpstr>
      <vt:lpstr>JUNHO_20</vt:lpstr>
      <vt:lpstr>JULHO_20</vt:lpstr>
      <vt:lpstr>AGOSTO_20</vt:lpstr>
      <vt:lpstr>SETEMBRO_20</vt:lpstr>
      <vt:lpstr>OUTUBRO_20</vt:lpstr>
      <vt:lpstr>NOVEMBRO_20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cadaris</dc:creator>
  <cp:lastModifiedBy>Cadaris</cp:lastModifiedBy>
  <cp:lastPrinted>2019-02-26T18:31:33Z</cp:lastPrinted>
  <dcterms:created xsi:type="dcterms:W3CDTF">2019-01-09T11:34:07Z</dcterms:created>
  <dcterms:modified xsi:type="dcterms:W3CDTF">2020-11-25T13:59:59Z</dcterms:modified>
</cp:coreProperties>
</file>