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51.2\olivia$\OLIVIA\"/>
    </mc:Choice>
  </mc:AlternateContent>
  <bookViews>
    <workbookView xWindow="0" yWindow="0" windowWidth="20490" windowHeight="6855"/>
  </bookViews>
  <sheets>
    <sheet name="JANEIRO_20" sheetId="14" r:id="rId1"/>
    <sheet name="FEVEREIRO_20" sheetId="15" r:id="rId2"/>
    <sheet name="MARÇO_20" sheetId="16" r:id="rId3"/>
    <sheet name="ABRIL_20" sheetId="17" r:id="rId4"/>
    <sheet name="MAIO_20" sheetId="18" r:id="rId5"/>
    <sheet name="JUNHO_20" sheetId="19" r:id="rId6"/>
    <sheet name="JULHO_20" sheetId="20" r:id="rId7"/>
    <sheet name="AGOSTO_20" sheetId="21" r:id="rId8"/>
    <sheet name="SETEMBRO_20" sheetId="22" r:id="rId9"/>
  </sheets>
  <definedNames>
    <definedName name="_xlnm._FilterDatabase" localSheetId="3" hidden="1">ABRIL_20!$A$3:$J$41</definedName>
    <definedName name="_xlnm._FilterDatabase" localSheetId="7" hidden="1">AGOSTO_20!$A$3:$J$40</definedName>
    <definedName name="_xlnm._FilterDatabase" localSheetId="1" hidden="1">FEVEREIRO_20!$A$3:$J$51</definedName>
    <definedName name="_xlnm._FilterDatabase" localSheetId="0" hidden="1">JANEIRO_20!$A$3:$H$57</definedName>
    <definedName name="_xlnm._FilterDatabase" localSheetId="6" hidden="1">JULHO_20!$A$4:$J$26</definedName>
    <definedName name="_xlnm._FilterDatabase" localSheetId="5" hidden="1">JUNHO_20!$A$3:$J$34</definedName>
    <definedName name="_xlnm._FilterDatabase" localSheetId="4" hidden="1">MAIO_20!$A$3:$J$28</definedName>
    <definedName name="_xlnm._FilterDatabase" localSheetId="2" hidden="1">MARÇO_20!$A$3:$J$32</definedName>
    <definedName name="_xlnm._FilterDatabase" localSheetId="8" hidden="1">SETEMBRO_20!$A$3:$J$34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2" l="1"/>
  <c r="F16" i="22"/>
  <c r="F15" i="22"/>
  <c r="F36" i="22" s="1"/>
  <c r="F16" i="21"/>
  <c r="F15" i="21"/>
  <c r="F14" i="21"/>
  <c r="F45" i="21"/>
  <c r="F14" i="20"/>
  <c r="F13" i="20"/>
  <c r="F12" i="20"/>
  <c r="F29" i="20" s="1"/>
  <c r="F24" i="19"/>
  <c r="F26" i="19"/>
  <c r="F25" i="19"/>
  <c r="F18" i="19"/>
  <c r="F16" i="19"/>
  <c r="F31" i="18"/>
  <c r="F17" i="18"/>
  <c r="F18" i="18"/>
  <c r="F19" i="18"/>
  <c r="F20" i="18"/>
  <c r="F21" i="18"/>
  <c r="F15" i="18"/>
  <c r="F14" i="18"/>
  <c r="F13" i="18"/>
  <c r="F32" i="17"/>
  <c r="F31" i="17"/>
  <c r="F30" i="17"/>
  <c r="F27" i="17"/>
  <c r="F26" i="17"/>
  <c r="F25" i="17"/>
  <c r="F24" i="17"/>
  <c r="F23" i="17"/>
  <c r="F44" i="17"/>
  <c r="F30" i="16"/>
  <c r="F29" i="16"/>
  <c r="F28" i="16"/>
  <c r="F24" i="16"/>
  <c r="F36" i="16" s="1"/>
  <c r="F23" i="16"/>
  <c r="F22" i="16"/>
  <c r="F36" i="15"/>
  <c r="F35" i="15"/>
  <c r="F34" i="15"/>
  <c r="F30" i="15"/>
  <c r="F42" i="14"/>
  <c r="F41" i="14"/>
  <c r="F40" i="14"/>
  <c r="F37" i="14"/>
  <c r="F36" i="14"/>
  <c r="F35" i="14"/>
  <c r="F62" i="14" s="1"/>
  <c r="F51" i="15"/>
  <c r="F37" i="19" l="1"/>
</calcChain>
</file>

<file path=xl/sharedStrings.xml><?xml version="1.0" encoding="utf-8"?>
<sst xmlns="http://schemas.openxmlformats.org/spreadsheetml/2006/main" count="1401" uniqueCount="355">
  <si>
    <t>FORNECEDOR</t>
  </si>
  <si>
    <t>RAZÃO SOCIAL/FANTASIA</t>
  </si>
  <si>
    <t>Nº NOTA FISCAL</t>
  </si>
  <si>
    <t>DT. PGTO.</t>
  </si>
  <si>
    <t>PAGO</t>
  </si>
  <si>
    <t>DESCRIÇÃO</t>
  </si>
  <si>
    <t>CD</t>
  </si>
  <si>
    <t>CC</t>
  </si>
  <si>
    <t>OBS.</t>
  </si>
  <si>
    <t>05.18(despesa)</t>
  </si>
  <si>
    <t>Bens</t>
  </si>
  <si>
    <t>CAD</t>
  </si>
  <si>
    <t>05.18</t>
  </si>
  <si>
    <t>Getty Images - 04/12</t>
  </si>
  <si>
    <t>697</t>
  </si>
  <si>
    <t>05.40 (custo)</t>
  </si>
  <si>
    <t>Criação</t>
  </si>
  <si>
    <t>Locaweb</t>
  </si>
  <si>
    <t>Hospedagem</t>
  </si>
  <si>
    <t>699</t>
  </si>
  <si>
    <t>05.30 (despesa)</t>
  </si>
  <si>
    <t>Amazon</t>
  </si>
  <si>
    <t>CAD(DESPESA)</t>
  </si>
  <si>
    <t>parcela 05/12</t>
  </si>
  <si>
    <t>parcela 06/12</t>
  </si>
  <si>
    <t>20.10.29.29</t>
  </si>
  <si>
    <t>20.10.22.22</t>
  </si>
  <si>
    <t>799</t>
  </si>
  <si>
    <t>Compra garantia note</t>
  </si>
  <si>
    <t>765</t>
  </si>
  <si>
    <t>Sympla</t>
  </si>
  <si>
    <t>Mlabs</t>
  </si>
  <si>
    <t>Mlabs software</t>
  </si>
  <si>
    <t>Contratação de ferramenta</t>
  </si>
  <si>
    <t>663</t>
  </si>
  <si>
    <t>20.76.76.10</t>
  </si>
  <si>
    <t>20.74.10.20</t>
  </si>
  <si>
    <t>Compra livro</t>
  </si>
  <si>
    <t xml:space="preserve">CAD </t>
  </si>
  <si>
    <t>MUTU</t>
  </si>
  <si>
    <t>Mutu Produtos Criativos</t>
  </si>
  <si>
    <t>549</t>
  </si>
  <si>
    <t>Kabum</t>
  </si>
  <si>
    <t>FebaSP Associação</t>
  </si>
  <si>
    <t>Crédito Variação cambial</t>
  </si>
  <si>
    <t>Custo Transf. Exterior</t>
  </si>
  <si>
    <t>20.89.89.00</t>
  </si>
  <si>
    <t>664</t>
  </si>
  <si>
    <t>Estúdio fotográfico 03/03</t>
  </si>
  <si>
    <t>05.40(custo)</t>
  </si>
  <si>
    <t>Frete</t>
  </si>
  <si>
    <t>Fundação Vanzollini</t>
  </si>
  <si>
    <t>Parcela 02/06</t>
  </si>
  <si>
    <t>Parcela 03/06</t>
  </si>
  <si>
    <t>Valor total descontado na rescisão</t>
  </si>
  <si>
    <t>Semrush</t>
  </si>
  <si>
    <t>Analise de SEO</t>
  </si>
  <si>
    <t>Silvestre Vidros</t>
  </si>
  <si>
    <t>benfeitorias em imóveis de terceiros</t>
  </si>
  <si>
    <t>20.79.79.10</t>
  </si>
  <si>
    <t>20.76.76.20</t>
  </si>
  <si>
    <t>Climatizar Ar condicionado</t>
  </si>
  <si>
    <t>Planejamento</t>
  </si>
  <si>
    <t>Tintas MC</t>
  </si>
  <si>
    <t>Tintas MC Ltda</t>
  </si>
  <si>
    <t>LM Prime</t>
  </si>
  <si>
    <t>Leroy Merlin</t>
  </si>
  <si>
    <t>Várias</t>
  </si>
  <si>
    <t>Leo Madeiras</t>
  </si>
  <si>
    <t>Climatizar Comercio</t>
  </si>
  <si>
    <t>Americanas.com</t>
  </si>
  <si>
    <t>G2W Comércio Eletronico</t>
  </si>
  <si>
    <t>Casa Fortaleza</t>
  </si>
  <si>
    <t>Anuidade</t>
  </si>
  <si>
    <t>Curso Maris 05/06</t>
  </si>
  <si>
    <t>Notebook's e PC's 03/10</t>
  </si>
  <si>
    <t>Mercado Pago</t>
  </si>
  <si>
    <t>Mercado livre</t>
  </si>
  <si>
    <t>Central Cabos</t>
  </si>
  <si>
    <t>Google drive</t>
  </si>
  <si>
    <t>DELL COMPUTADORES 10/10</t>
  </si>
  <si>
    <t>Cursos Livres 07/07</t>
  </si>
  <si>
    <t>Curso Fred - 07/07</t>
  </si>
  <si>
    <t>Belas Artes Cursos 06/08</t>
  </si>
  <si>
    <t>Curso Guilherme - 06/08</t>
  </si>
  <si>
    <t>Silvestre 05/05</t>
  </si>
  <si>
    <t>Compra de vidros 05/05</t>
  </si>
  <si>
    <t>TICTO GrowthMXPG 05/12</t>
  </si>
  <si>
    <t>Curso Maris 05/12</t>
  </si>
  <si>
    <t>Fundação Vanzollini 05/06</t>
  </si>
  <si>
    <t>parcela 04/12</t>
  </si>
  <si>
    <t>Compra tintas 03/06</t>
  </si>
  <si>
    <t>Dell Computadores 04/10</t>
  </si>
  <si>
    <t>Dell Computadores 03/10</t>
  </si>
  <si>
    <t>Compra produtos informática 03/03</t>
  </si>
  <si>
    <t>Frete 03/03</t>
  </si>
  <si>
    <t>Compra cadeiras 03/04</t>
  </si>
  <si>
    <t>Compras reforma 03/06</t>
  </si>
  <si>
    <t>Compra Reforma 03/05</t>
  </si>
  <si>
    <t>Conserto tubulação 03/04</t>
  </si>
  <si>
    <t>Microfone 02/03</t>
  </si>
  <si>
    <t>Belas Artes Cursos 07/08</t>
  </si>
  <si>
    <t>TICTO GrowthMXPG 06/12</t>
  </si>
  <si>
    <t>Fundação Vanzollini 06/06</t>
  </si>
  <si>
    <t>Curso Maris 06/06</t>
  </si>
  <si>
    <t>Getty Images - 05/12</t>
  </si>
  <si>
    <t>Compra tintas 04/06</t>
  </si>
  <si>
    <t>Notebook's e PC's 04/10</t>
  </si>
  <si>
    <t>Compra cadeiras 04/04</t>
  </si>
  <si>
    <t>Compras reforma 04/06</t>
  </si>
  <si>
    <t>Compra Reforma 04/05</t>
  </si>
  <si>
    <t>Conserto tubulação 04/04</t>
  </si>
  <si>
    <t>Microfone 03/03</t>
  </si>
  <si>
    <t>Compra Rack 03/10</t>
  </si>
  <si>
    <t>CARTÃO DE CRÉDITO VENCIMENTO EM JANEIRO/2020</t>
  </si>
  <si>
    <t>CARTÃO DE CRÉDITO VENCIMENTO EM FEVEREIRO/2020</t>
  </si>
  <si>
    <t>CARTÃO DE CRÉDITO VENCIMENTO EM MARÇO/2020</t>
  </si>
  <si>
    <t>CARTÃO DE CRÉDITO VENCIMENTO EM ABRIL/2020</t>
  </si>
  <si>
    <t>Curso Maris 07/12</t>
  </si>
  <si>
    <t>Compra tintas 05/06</t>
  </si>
  <si>
    <t>Notebook's e PC's 05/10</t>
  </si>
  <si>
    <t>Compras reforma 05/06</t>
  </si>
  <si>
    <t>Compra Reforma 05/05</t>
  </si>
  <si>
    <t>Leroy merlin</t>
  </si>
  <si>
    <t>Compra bateria 03/04</t>
  </si>
  <si>
    <t>Frete bateria 03/04</t>
  </si>
  <si>
    <t>Compra e instalação tapete 03/04</t>
  </si>
  <si>
    <t>Compra Switch - parcela 01/03</t>
  </si>
  <si>
    <t xml:space="preserve">Cursos </t>
  </si>
  <si>
    <t>Curso Maris</t>
  </si>
  <si>
    <t>Gimba</t>
  </si>
  <si>
    <t>Compra brindes funcionários - 01/03</t>
  </si>
  <si>
    <t>Pão de açucar</t>
  </si>
  <si>
    <t>Compra cerveja confraternização</t>
  </si>
  <si>
    <t>621</t>
  </si>
  <si>
    <t>618</t>
  </si>
  <si>
    <t>Matsumoto</t>
  </si>
  <si>
    <t>Vinhos Salton</t>
  </si>
  <si>
    <t>Compra de banqueta</t>
  </si>
  <si>
    <t>Caixas Sorrir Muda tudo - 01/04</t>
  </si>
  <si>
    <t>Caixas Sorrir Muda tudo</t>
  </si>
  <si>
    <t>Compra bateria 04/04</t>
  </si>
  <si>
    <t>Frete bateria 04/04</t>
  </si>
  <si>
    <t>Compra Switch - parcela 02/03</t>
  </si>
  <si>
    <t>Compra brindes funcionários - 02/03</t>
  </si>
  <si>
    <t>Brindes funcionários - 01/02</t>
  </si>
  <si>
    <t>Panificadora Padrão</t>
  </si>
  <si>
    <t>Reunião</t>
  </si>
  <si>
    <t>Caixas Sorrir Muda tudo - 02/04</t>
  </si>
  <si>
    <t>Brindes funcionários - 02/02</t>
  </si>
  <si>
    <t>Compra e instalação tapete 04/04</t>
  </si>
  <si>
    <t>Compra Switch - parcela 03/03</t>
  </si>
  <si>
    <t>Compra brindes funcionários - 03/03</t>
  </si>
  <si>
    <t>Caixas Sorrir Muda tudo - 03/04</t>
  </si>
  <si>
    <t>Frete Switch</t>
  </si>
  <si>
    <t>Curso Olivia</t>
  </si>
  <si>
    <t>74</t>
  </si>
  <si>
    <t>Cia Brasileira de distribuição</t>
  </si>
  <si>
    <t>Infotel Comércio de Eletrônicos</t>
  </si>
  <si>
    <t>Magazine Luiza</t>
  </si>
  <si>
    <t>Magazine Luiza S/A</t>
  </si>
  <si>
    <t>623</t>
  </si>
  <si>
    <t>frete</t>
  </si>
  <si>
    <t>MVX Comércio</t>
  </si>
  <si>
    <t>telefone sem fio - 01/03</t>
  </si>
  <si>
    <t>Asa Motoboy</t>
  </si>
  <si>
    <t>Motoboy - Leadcomm</t>
  </si>
  <si>
    <t>20.70.10.10</t>
  </si>
  <si>
    <t>20.76.10.10</t>
  </si>
  <si>
    <t>telefone sem fio - 02/03</t>
  </si>
  <si>
    <t>Paypal  Smartsheet</t>
  </si>
  <si>
    <t>Paypal</t>
  </si>
  <si>
    <t>Panéis de controle</t>
  </si>
  <si>
    <t>554</t>
  </si>
  <si>
    <t>05.12 (despesa)</t>
  </si>
  <si>
    <t>SYMPLA</t>
  </si>
  <si>
    <t>Curso Rodrigo</t>
  </si>
  <si>
    <t>Custo</t>
  </si>
  <si>
    <t>30% descontado salário de janeiro</t>
  </si>
  <si>
    <t>Trampos</t>
  </si>
  <si>
    <t>Anuncio de vaga</t>
  </si>
  <si>
    <t xml:space="preserve">Renovação Assinatura Anual </t>
  </si>
  <si>
    <t>05.18 (despesa)</t>
  </si>
  <si>
    <t>Meio &amp; Mensagem 01/08</t>
  </si>
  <si>
    <t>Belas Artes Cursos 08/08</t>
  </si>
  <si>
    <t>Curso Guilherme - 08/08</t>
  </si>
  <si>
    <t>TICTO GrowthMXPG 07/12</t>
  </si>
  <si>
    <t>Getty Images - 06/12</t>
  </si>
  <si>
    <t>Dell Computadores 05/10</t>
  </si>
  <si>
    <t>Compra Rack 02/10</t>
  </si>
  <si>
    <t>638</t>
  </si>
  <si>
    <t>telefone sem fio - 03/03</t>
  </si>
  <si>
    <t>Shutterstock</t>
  </si>
  <si>
    <t>Compra de imagens</t>
  </si>
  <si>
    <t>20.81.81.10</t>
  </si>
  <si>
    <t>Bume</t>
  </si>
  <si>
    <t>comunicação e dados</t>
  </si>
  <si>
    <t>Americanas</t>
  </si>
  <si>
    <t>L.de Andrade Pereria E-Comerce</t>
  </si>
  <si>
    <t>Compra Tonner</t>
  </si>
  <si>
    <t>579</t>
  </si>
  <si>
    <t>AP Adobe Stock</t>
  </si>
  <si>
    <t>20.70.70.10</t>
  </si>
  <si>
    <t>Meio &amp; Mensagem 02/08</t>
  </si>
  <si>
    <t>Nespresso Parcela 01/04</t>
  </si>
  <si>
    <t>20.25.25.25</t>
  </si>
  <si>
    <t>TICTO GrowthMXPG 08/12</t>
  </si>
  <si>
    <t>Getty Images - 07/12</t>
  </si>
  <si>
    <t>parcela 07/12</t>
  </si>
  <si>
    <t>Compra tintas 06/06</t>
  </si>
  <si>
    <t>Dell Computadores 06/10</t>
  </si>
  <si>
    <t>Notebook's e PC's 06/10</t>
  </si>
  <si>
    <t>Compras reforma 06/06</t>
  </si>
  <si>
    <t>Compra Rack 04/10</t>
  </si>
  <si>
    <t>Parcela 05/06</t>
  </si>
  <si>
    <t>Caixas Sorrir Muda tudo - 04/04</t>
  </si>
  <si>
    <t xml:space="preserve">Digitalks Eventos e Treinamentos </t>
  </si>
  <si>
    <t>NESTLE BRASIL LTDA</t>
  </si>
  <si>
    <t>Curso Digitalk Manu</t>
  </si>
  <si>
    <t>Atendimento</t>
  </si>
  <si>
    <t>Compra bateria</t>
  </si>
  <si>
    <t>Força Digital</t>
  </si>
  <si>
    <t>Compra bateria parcela 01</t>
  </si>
  <si>
    <t>CARTÃO DE CRÉDITO VENCIMENTO EM MAIO/2020</t>
  </si>
  <si>
    <t>TICTO GrowthMXPG 09/12</t>
  </si>
  <si>
    <t>Getty Images - 08/12</t>
  </si>
  <si>
    <t>parcela 08/12</t>
  </si>
  <si>
    <t>Curso Maris 09/12</t>
  </si>
  <si>
    <t>Dell Computadores 07/10</t>
  </si>
  <si>
    <t>Notebook's e PC's 07/10</t>
  </si>
  <si>
    <t>Compra Rack 05/10</t>
  </si>
  <si>
    <t>Parcela 06/06</t>
  </si>
  <si>
    <t xml:space="preserve">Getty Images </t>
  </si>
  <si>
    <t>PARC=112PP 001/012</t>
  </si>
  <si>
    <t>AOVS Sistemas de Informatica sa.</t>
  </si>
  <si>
    <t>Curso Maris 01/12</t>
  </si>
  <si>
    <t>Compra bateria parcela 02/10</t>
  </si>
  <si>
    <t>Meio &amp; Mensagem 03/08</t>
  </si>
  <si>
    <t>CARTÃO DE CRÉDITO VENCIMENTO EM JUNHO/2020</t>
  </si>
  <si>
    <t>TICTO GrowthMXPG 10/12</t>
  </si>
  <si>
    <t>Curso Maris 10/12</t>
  </si>
  <si>
    <t>Getty Images - 09/12</t>
  </si>
  <si>
    <t>Dell Computadores 08/10</t>
  </si>
  <si>
    <t>Notebook's e PC's 08/10</t>
  </si>
  <si>
    <t>Compra Rack 06/10</t>
  </si>
  <si>
    <t>Meio &amp; Mensagem 04/08</t>
  </si>
  <si>
    <t>Nespresso Parcela 03/04</t>
  </si>
  <si>
    <t>Compra bateria parcela 03/10</t>
  </si>
  <si>
    <t>Curso Maris 02/12</t>
  </si>
  <si>
    <t>PARC=112PP 002/012</t>
  </si>
  <si>
    <t>PARC=112PP*ALUR</t>
  </si>
  <si>
    <t>Cancelamento parcial curso Maris</t>
  </si>
  <si>
    <t xml:space="preserve">Trampos </t>
  </si>
  <si>
    <t>Compra de vagas</t>
  </si>
  <si>
    <t>05.25</t>
  </si>
  <si>
    <t>NF lançada na DRE de abril</t>
  </si>
  <si>
    <t>StreamYard.com</t>
  </si>
  <si>
    <t>CD?</t>
  </si>
  <si>
    <t>20.10.22.35</t>
  </si>
  <si>
    <t>Iconosquare</t>
  </si>
  <si>
    <t>Wetransfer</t>
  </si>
  <si>
    <t>Renovação WeTransfer</t>
  </si>
  <si>
    <t>Registro.br</t>
  </si>
  <si>
    <t>Compra de dominio</t>
  </si>
  <si>
    <t>Todos pela odonto</t>
  </si>
  <si>
    <t>Plataforma profissionais</t>
  </si>
  <si>
    <t>CARTÃO DE CRÉDITO VENCIMENTO EM JULHO/2020</t>
  </si>
  <si>
    <t>TICTO GrowthMXPG 11/12</t>
  </si>
  <si>
    <t>Curso Maris 11/12</t>
  </si>
  <si>
    <t>Getty Images - 10/12</t>
  </si>
  <si>
    <t>Dell Computadores 09/10</t>
  </si>
  <si>
    <t>Notebook's e PC's 09/10</t>
  </si>
  <si>
    <t>Nespresso Parcela 04/04</t>
  </si>
  <si>
    <t>Compra bateria parcela 04/10</t>
  </si>
  <si>
    <t>Curso Maris 03/12</t>
  </si>
  <si>
    <t>G &amp; S Imagens do Brasil</t>
  </si>
  <si>
    <t>Central Cabos 07/10</t>
  </si>
  <si>
    <t>Compra Rack 07/10</t>
  </si>
  <si>
    <t>Meio &amp; Mensagem 05/08</t>
  </si>
  <si>
    <t>PARC=112PP 003/012</t>
  </si>
  <si>
    <t>20.10.98.10</t>
  </si>
  <si>
    <t>Aguardando invoice</t>
  </si>
  <si>
    <t>Usar o mesmo CD do mês passado</t>
  </si>
  <si>
    <t>Kalunga Comercio e Industria Grafica Ltda</t>
  </si>
  <si>
    <t>PARC=103KALUNGA.C 001/003</t>
  </si>
  <si>
    <t>Compra Tonner 01/03</t>
  </si>
  <si>
    <t>WWW.REPORTEI.COM</t>
  </si>
  <si>
    <t>ZOOM.US</t>
  </si>
  <si>
    <t>Ferramenta Vídeo Conferência</t>
  </si>
  <si>
    <t>Getty Images</t>
  </si>
  <si>
    <t>Compra de imagem</t>
  </si>
  <si>
    <t>planejamento</t>
  </si>
  <si>
    <t>Usar CD streamyard</t>
  </si>
  <si>
    <t>CARTÃO DE CRÉDITO VENCIMENTO EM AGOSTO/2020</t>
  </si>
  <si>
    <t>Meio &amp; Mensagem 06/08</t>
  </si>
  <si>
    <t>Compra bateria parcela 05/10</t>
  </si>
  <si>
    <t>Curso Maris 04/12</t>
  </si>
  <si>
    <t>Apple - Mac Maris</t>
  </si>
  <si>
    <t>Parc 001/012</t>
  </si>
  <si>
    <t>Facebook</t>
  </si>
  <si>
    <t>Zoom Us</t>
  </si>
  <si>
    <t xml:space="preserve">RD STATION </t>
  </si>
  <si>
    <t>TICTO GrowthMXPG 12/12</t>
  </si>
  <si>
    <t>Curso Maris 12/12</t>
  </si>
  <si>
    <t>Getty Images - 11/12</t>
  </si>
  <si>
    <t>Notebook's e PC's 10/10</t>
  </si>
  <si>
    <t>Compra Rack 08/10</t>
  </si>
  <si>
    <t>PARC=112PP 004/012</t>
  </si>
  <si>
    <t>Compra Tonner 02/03</t>
  </si>
  <si>
    <t xml:space="preserve">Compra Tonner </t>
  </si>
  <si>
    <t>Compra Macbook - Maris</t>
  </si>
  <si>
    <t>Anúncio Facebook</t>
  </si>
  <si>
    <t>Anúncio TPO</t>
  </si>
  <si>
    <t>767</t>
  </si>
  <si>
    <t>Usar o mesmo CD do Streamyard</t>
  </si>
  <si>
    <t>CARTÃO DE CRÉDITO VENCIMENTO EM SETEMBRO/2020</t>
  </si>
  <si>
    <t>Meio &amp; Mensagem 07/08</t>
  </si>
  <si>
    <t>Compra bateria parcela 06/10</t>
  </si>
  <si>
    <t>PARC=112PP 005/012</t>
  </si>
  <si>
    <t>Compra Tonner 03/03</t>
  </si>
  <si>
    <t>Parc 002/012</t>
  </si>
  <si>
    <t>Casas Bahia</t>
  </si>
  <si>
    <t>Conserto 02 Macs - MACKBOOK PRO 15 – 2012</t>
  </si>
  <si>
    <t>LRTC Note Book 01/02</t>
  </si>
  <si>
    <t>Iugu - Trampos</t>
  </si>
  <si>
    <t>Goolge</t>
  </si>
  <si>
    <t>Getty Images - 12/12</t>
  </si>
  <si>
    <t>Central Cabos 09/10</t>
  </si>
  <si>
    <t>H20 - Purificadores e Refil de Agua Eirelli</t>
  </si>
  <si>
    <t>Compra feita na site Casas Bahia</t>
  </si>
  <si>
    <t>Trampo.co Tecnologia Ltda</t>
  </si>
  <si>
    <t>Vaga Social Midia</t>
  </si>
  <si>
    <t>20.89.89.10</t>
  </si>
  <si>
    <t>20.94.98.10</t>
  </si>
  <si>
    <t>ao lado</t>
  </si>
  <si>
    <t>20.94.97.10</t>
  </si>
  <si>
    <t>Filtro Purificador</t>
  </si>
  <si>
    <t>576</t>
  </si>
  <si>
    <t>R$ 953,58 - 20.94.98.10
R$ 1.046,42 - 20.94.97.10</t>
  </si>
  <si>
    <t>R$ 1077,02 - 20.94.97.10
R$ 1.922,98 - 20.94.96.10</t>
  </si>
  <si>
    <t>20.94.95.10</t>
  </si>
  <si>
    <t>Google.ads</t>
  </si>
  <si>
    <t>TOTAL</t>
  </si>
  <si>
    <t>Ricardo Germano Moreira Com Equip.</t>
  </si>
  <si>
    <t>nr fornecedor</t>
  </si>
  <si>
    <t>Americanas Empresas</t>
  </si>
  <si>
    <t>574</t>
  </si>
  <si>
    <t>548</t>
  </si>
  <si>
    <t>560</t>
  </si>
  <si>
    <t>559</t>
  </si>
  <si>
    <t>Meio &amp; Mensagem</t>
  </si>
  <si>
    <t>TICTO Growth</t>
  </si>
  <si>
    <t>BB Bateria</t>
  </si>
  <si>
    <t>543</t>
  </si>
  <si>
    <t>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</si>
</sst>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b/>
      <sz val="10"/>
      <color rgb="FFFF0000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2"/>
      <color theme="1"/>
      <name val="Tahoma"/>
      <family val="2"/>
    </font>
    <font>
      <sz val="10"/>
      <name val="Tahoma"/>
      <family val="2"/>
    </font>
    <font>
      <sz val="11"/>
      <color rgb="FF161F23"/>
      <name val="Arial"/>
      <family val="2"/>
    </font>
    <font>
      <sz val="8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</cellStyleXfs>
  <cellXfs count="205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3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7" xfId="0" applyNumberFormat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/>
    </xf>
    <xf numFmtId="164" fontId="3" fillId="0" borderId="7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14" fontId="7" fillId="0" borderId="7" xfId="0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4" fontId="3" fillId="0" borderId="7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righ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/>
    </xf>
    <xf numFmtId="44" fontId="2" fillId="0" borderId="19" xfId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/>
    </xf>
    <xf numFmtId="0" fontId="0" fillId="2" borderId="0" xfId="0" applyFill="1"/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4" fontId="3" fillId="2" borderId="24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4" fontId="3" fillId="2" borderId="19" xfId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4" fontId="0" fillId="2" borderId="17" xfId="1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/>
    </xf>
    <xf numFmtId="44" fontId="3" fillId="0" borderId="19" xfId="1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3" fillId="4" borderId="22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 vertical="center"/>
    </xf>
    <xf numFmtId="49" fontId="7" fillId="2" borderId="7" xfId="2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 vertical="center"/>
    </xf>
    <xf numFmtId="14" fontId="13" fillId="3" borderId="24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1" xfId="0" applyFill="1" applyBorder="1" applyAlignment="1">
      <alignment horizontal="left"/>
    </xf>
    <xf numFmtId="0" fontId="13" fillId="3" borderId="23" xfId="0" applyFont="1" applyFill="1" applyBorder="1" applyAlignment="1">
      <alignment horizontal="left" vertical="center"/>
    </xf>
    <xf numFmtId="49" fontId="12" fillId="0" borderId="7" xfId="2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2" fillId="0" borderId="0" xfId="0" applyFont="1" applyFill="1" applyBorder="1" applyAlignment="1">
      <alignment horizontal="center" vertical="center"/>
    </xf>
    <xf numFmtId="44" fontId="3" fillId="0" borderId="0" xfId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4" fontId="2" fillId="0" borderId="6" xfId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left"/>
    </xf>
    <xf numFmtId="1" fontId="4" fillId="0" borderId="5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left"/>
    </xf>
    <xf numFmtId="1" fontId="0" fillId="0" borderId="0" xfId="0" applyNumberFormat="1" applyFill="1" applyAlignment="1">
      <alignment horizontal="left"/>
    </xf>
    <xf numFmtId="1" fontId="3" fillId="0" borderId="11" xfId="0" applyNumberFormat="1" applyFont="1" applyFill="1" applyBorder="1" applyAlignment="1">
      <alignment horizontal="left" vertical="center"/>
    </xf>
    <xf numFmtId="1" fontId="7" fillId="0" borderId="7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14" fillId="0" borderId="21" xfId="3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1" fontId="11" fillId="0" borderId="7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left"/>
    </xf>
    <xf numFmtId="1" fontId="3" fillId="0" borderId="28" xfId="0" applyNumberFormat="1" applyFon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3" fillId="2" borderId="24" xfId="0" applyNumberFormat="1" applyFont="1" applyFill="1" applyBorder="1" applyAlignment="1">
      <alignment horizontal="left" vertical="center"/>
    </xf>
    <xf numFmtId="1" fontId="0" fillId="2" borderId="0" xfId="0" applyNumberFormat="1" applyFill="1" applyAlignment="1">
      <alignment horizontal="left"/>
    </xf>
    <xf numFmtId="0" fontId="3" fillId="2" borderId="28" xfId="0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right"/>
    </xf>
    <xf numFmtId="164" fontId="15" fillId="0" borderId="0" xfId="1" applyNumberFormat="1" applyFont="1" applyFill="1" applyAlignment="1">
      <alignment horizontal="right"/>
    </xf>
    <xf numFmtId="164" fontId="16" fillId="0" borderId="0" xfId="1" applyNumberFormat="1" applyFont="1" applyFill="1" applyAlignment="1">
      <alignment horizontal="right"/>
    </xf>
    <xf numFmtId="44" fontId="15" fillId="0" borderId="0" xfId="1" applyFont="1" applyFill="1" applyAlignment="1">
      <alignment horizontal="right"/>
    </xf>
    <xf numFmtId="164" fontId="2" fillId="0" borderId="1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 vertical="center" wrapText="1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reportei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workbookViewId="0">
      <selection sqref="A1:H1"/>
    </sheetView>
  </sheetViews>
  <sheetFormatPr defaultRowHeight="15" x14ac:dyDescent="0.25"/>
  <cols>
    <col min="1" max="1" width="33.42578125" style="7" customWidth="1"/>
    <col min="2" max="2" width="37.42578125" style="7" customWidth="1"/>
    <col min="3" max="3" width="14" style="161" bestFit="1" customWidth="1"/>
    <col min="4" max="4" width="22.7109375" style="7" customWidth="1"/>
    <col min="5" max="5" width="16.7109375" style="7" customWidth="1"/>
    <col min="6" max="6" width="25.85546875" style="17" customWidth="1"/>
    <col min="7" max="7" width="35" style="7" customWidth="1"/>
    <col min="8" max="8" width="23.28515625" style="7" customWidth="1"/>
    <col min="9" max="16384" width="9.140625" style="7"/>
  </cols>
  <sheetData>
    <row r="1" spans="1:8" ht="15.75" thickBot="1" x14ac:dyDescent="0.3">
      <c r="A1" s="199" t="s">
        <v>114</v>
      </c>
      <c r="B1" s="200"/>
      <c r="C1" s="200"/>
      <c r="D1" s="200"/>
      <c r="E1" s="200"/>
      <c r="F1" s="200"/>
      <c r="G1" s="200"/>
      <c r="H1" s="200"/>
    </row>
    <row r="2" spans="1:8" ht="15.75" thickBot="1" x14ac:dyDescent="0.3">
      <c r="A2" s="15"/>
      <c r="B2" s="15"/>
      <c r="C2" s="157"/>
      <c r="D2" s="15"/>
      <c r="E2" s="15"/>
      <c r="F2" s="147"/>
      <c r="G2" s="15"/>
      <c r="H2" s="148"/>
    </row>
    <row r="3" spans="1:8" x14ac:dyDescent="0.25">
      <c r="A3" s="149" t="s">
        <v>0</v>
      </c>
      <c r="B3" s="150" t="s">
        <v>1</v>
      </c>
      <c r="C3" s="158" t="s">
        <v>344</v>
      </c>
      <c r="D3" s="150" t="s">
        <v>2</v>
      </c>
      <c r="E3" s="151" t="s">
        <v>3</v>
      </c>
      <c r="F3" s="152" t="s">
        <v>4</v>
      </c>
      <c r="G3" s="151" t="s">
        <v>5</v>
      </c>
      <c r="H3" s="153" t="s">
        <v>6</v>
      </c>
    </row>
    <row r="4" spans="1:8" x14ac:dyDescent="0.25">
      <c r="A4" s="19" t="s">
        <v>80</v>
      </c>
      <c r="B4" s="19" t="s">
        <v>80</v>
      </c>
      <c r="C4" s="162">
        <v>204</v>
      </c>
      <c r="D4" s="19"/>
      <c r="E4" s="20">
        <v>43835</v>
      </c>
      <c r="F4" s="21">
        <v>59.89</v>
      </c>
      <c r="G4" s="11" t="s">
        <v>28</v>
      </c>
      <c r="H4" s="19" t="s">
        <v>29</v>
      </c>
    </row>
    <row r="5" spans="1:8" x14ac:dyDescent="0.25">
      <c r="A5" s="3" t="s">
        <v>81</v>
      </c>
      <c r="B5" s="3" t="s">
        <v>43</v>
      </c>
      <c r="C5" s="159">
        <v>205</v>
      </c>
      <c r="D5" s="3">
        <v>583882</v>
      </c>
      <c r="E5" s="20">
        <v>43835</v>
      </c>
      <c r="F5" s="16">
        <v>214.28</v>
      </c>
      <c r="G5" s="6" t="s">
        <v>82</v>
      </c>
      <c r="H5" s="3">
        <v>799</v>
      </c>
    </row>
    <row r="6" spans="1:8" x14ac:dyDescent="0.25">
      <c r="A6" s="5" t="s">
        <v>83</v>
      </c>
      <c r="B6" s="5" t="s">
        <v>43</v>
      </c>
      <c r="C6" s="159">
        <v>205</v>
      </c>
      <c r="D6" s="4">
        <v>584098</v>
      </c>
      <c r="E6" s="20">
        <v>43835</v>
      </c>
      <c r="F6" s="18">
        <v>231.25</v>
      </c>
      <c r="G6" s="6" t="s">
        <v>84</v>
      </c>
      <c r="H6" s="3">
        <v>74</v>
      </c>
    </row>
    <row r="7" spans="1:8" x14ac:dyDescent="0.25">
      <c r="A7" s="29" t="s">
        <v>85</v>
      </c>
      <c r="B7" s="29" t="s">
        <v>57</v>
      </c>
      <c r="C7" s="163">
        <v>206</v>
      </c>
      <c r="D7" s="36"/>
      <c r="E7" s="20">
        <v>43835</v>
      </c>
      <c r="F7" s="30">
        <v>449.68</v>
      </c>
      <c r="G7" s="37" t="s">
        <v>86</v>
      </c>
      <c r="H7" s="31">
        <v>74</v>
      </c>
    </row>
    <row r="8" spans="1:8" x14ac:dyDescent="0.25">
      <c r="A8" s="5" t="s">
        <v>87</v>
      </c>
      <c r="B8" s="5"/>
      <c r="C8" s="159">
        <v>207</v>
      </c>
      <c r="D8" s="4"/>
      <c r="E8" s="20">
        <v>43835</v>
      </c>
      <c r="F8" s="18">
        <v>90.06</v>
      </c>
      <c r="G8" s="6" t="s">
        <v>88</v>
      </c>
      <c r="H8" s="3">
        <v>799</v>
      </c>
    </row>
    <row r="9" spans="1:8" x14ac:dyDescent="0.25">
      <c r="A9" s="5" t="s">
        <v>89</v>
      </c>
      <c r="B9" s="5" t="s">
        <v>51</v>
      </c>
      <c r="C9" s="159">
        <v>208</v>
      </c>
      <c r="D9" s="4">
        <v>250180</v>
      </c>
      <c r="E9" s="20">
        <v>43835</v>
      </c>
      <c r="F9" s="18">
        <v>205.41</v>
      </c>
      <c r="G9" s="6" t="s">
        <v>74</v>
      </c>
      <c r="H9" s="3">
        <v>799</v>
      </c>
    </row>
    <row r="10" spans="1:8" x14ac:dyDescent="0.25">
      <c r="A10" s="3" t="s">
        <v>13</v>
      </c>
      <c r="B10" s="3" t="s">
        <v>13</v>
      </c>
      <c r="C10" s="159">
        <v>209</v>
      </c>
      <c r="D10" s="3">
        <v>116258</v>
      </c>
      <c r="E10" s="20">
        <v>43835</v>
      </c>
      <c r="F10" s="18">
        <v>462.41</v>
      </c>
      <c r="G10" s="9" t="s">
        <v>90</v>
      </c>
      <c r="H10" s="9" t="s">
        <v>14</v>
      </c>
    </row>
    <row r="11" spans="1:8" x14ac:dyDescent="0.25">
      <c r="A11" s="3" t="s">
        <v>93</v>
      </c>
      <c r="B11" s="3" t="s">
        <v>93</v>
      </c>
      <c r="C11" s="159">
        <v>204</v>
      </c>
      <c r="D11" s="3">
        <v>1409333</v>
      </c>
      <c r="E11" s="20">
        <v>43835</v>
      </c>
      <c r="F11" s="33">
        <v>579.79999999999995</v>
      </c>
      <c r="G11" s="6" t="s">
        <v>75</v>
      </c>
      <c r="H11" s="3" t="s">
        <v>10</v>
      </c>
    </row>
    <row r="12" spans="1:8" x14ac:dyDescent="0.25">
      <c r="A12" s="3" t="s">
        <v>63</v>
      </c>
      <c r="B12" s="3" t="s">
        <v>64</v>
      </c>
      <c r="C12" s="159">
        <v>210</v>
      </c>
      <c r="D12" s="3">
        <v>196698</v>
      </c>
      <c r="E12" s="20">
        <v>43835</v>
      </c>
      <c r="F12" s="18">
        <v>578.33000000000004</v>
      </c>
      <c r="G12" s="9" t="s">
        <v>91</v>
      </c>
      <c r="H12" s="9" t="s">
        <v>348</v>
      </c>
    </row>
    <row r="13" spans="1:8" x14ac:dyDescent="0.25">
      <c r="A13" s="10" t="s">
        <v>42</v>
      </c>
      <c r="B13" s="10" t="s">
        <v>42</v>
      </c>
      <c r="C13" s="160">
        <v>203</v>
      </c>
      <c r="D13" s="10">
        <v>5667110</v>
      </c>
      <c r="E13" s="20">
        <v>43835</v>
      </c>
      <c r="F13" s="18">
        <v>160.35</v>
      </c>
      <c r="G13" s="12" t="s">
        <v>94</v>
      </c>
      <c r="H13" s="9">
        <v>579</v>
      </c>
    </row>
    <row r="14" spans="1:8" x14ac:dyDescent="0.25">
      <c r="A14" s="10" t="s">
        <v>42</v>
      </c>
      <c r="B14" s="10" t="s">
        <v>42</v>
      </c>
      <c r="C14" s="160">
        <v>203</v>
      </c>
      <c r="D14" s="10">
        <v>5667110</v>
      </c>
      <c r="E14" s="20">
        <v>43835</v>
      </c>
      <c r="F14" s="18">
        <v>6.92</v>
      </c>
      <c r="G14" s="12" t="s">
        <v>95</v>
      </c>
      <c r="H14" s="9" t="s">
        <v>41</v>
      </c>
    </row>
    <row r="15" spans="1:8" x14ac:dyDescent="0.25">
      <c r="A15" s="10" t="s">
        <v>39</v>
      </c>
      <c r="B15" s="10" t="s">
        <v>40</v>
      </c>
      <c r="C15" s="160">
        <v>214</v>
      </c>
      <c r="D15" s="10"/>
      <c r="E15" s="20">
        <v>43835</v>
      </c>
      <c r="F15" s="18">
        <v>43</v>
      </c>
      <c r="G15" s="12" t="s">
        <v>48</v>
      </c>
      <c r="H15" s="3" t="s">
        <v>47</v>
      </c>
    </row>
    <row r="16" spans="1:8" x14ac:dyDescent="0.25">
      <c r="A16" s="3" t="s">
        <v>39</v>
      </c>
      <c r="B16" s="3" t="s">
        <v>40</v>
      </c>
      <c r="C16" s="159">
        <v>214</v>
      </c>
      <c r="D16" s="3"/>
      <c r="E16" s="20">
        <v>43835</v>
      </c>
      <c r="F16" s="18">
        <v>3.49</v>
      </c>
      <c r="G16" s="9" t="s">
        <v>95</v>
      </c>
      <c r="H16" s="9" t="s">
        <v>41</v>
      </c>
    </row>
    <row r="17" spans="1:16" s="15" customFormat="1" ht="14.25" x14ac:dyDescent="0.2">
      <c r="A17" s="31" t="s">
        <v>65</v>
      </c>
      <c r="B17" s="31"/>
      <c r="C17" s="163">
        <v>215</v>
      </c>
      <c r="D17" s="31"/>
      <c r="E17" s="20">
        <v>43835</v>
      </c>
      <c r="F17" s="30">
        <v>1912.5</v>
      </c>
      <c r="G17" s="9" t="s">
        <v>96</v>
      </c>
      <c r="H17" s="9">
        <v>623</v>
      </c>
      <c r="I17" s="14"/>
      <c r="J17" s="25"/>
      <c r="K17" s="25"/>
      <c r="L17" s="14"/>
      <c r="M17" s="14"/>
      <c r="N17" s="26"/>
      <c r="O17" s="25"/>
      <c r="P17" s="14"/>
    </row>
    <row r="18" spans="1:16" s="15" customFormat="1" ht="14.25" x14ac:dyDescent="0.2">
      <c r="A18" s="3" t="s">
        <v>66</v>
      </c>
      <c r="B18" s="3" t="s">
        <v>67</v>
      </c>
      <c r="C18" s="159">
        <v>186</v>
      </c>
      <c r="D18" s="3"/>
      <c r="E18" s="20">
        <v>43835</v>
      </c>
      <c r="F18" s="18">
        <v>485.02</v>
      </c>
      <c r="G18" s="9" t="s">
        <v>97</v>
      </c>
      <c r="H18" s="9">
        <v>623</v>
      </c>
      <c r="I18" s="14"/>
      <c r="J18" s="25"/>
      <c r="K18" s="25"/>
      <c r="L18" s="14"/>
      <c r="M18" s="14"/>
      <c r="N18" s="26"/>
      <c r="O18" s="25"/>
      <c r="P18" s="14"/>
    </row>
    <row r="19" spans="1:16" s="15" customFormat="1" ht="14.25" x14ac:dyDescent="0.2">
      <c r="A19" s="3" t="s">
        <v>68</v>
      </c>
      <c r="B19" s="3" t="s">
        <v>68</v>
      </c>
      <c r="C19" s="159">
        <v>216</v>
      </c>
      <c r="D19" s="3">
        <v>2658332</v>
      </c>
      <c r="E19" s="20">
        <v>43835</v>
      </c>
      <c r="F19" s="18">
        <v>367.29</v>
      </c>
      <c r="G19" s="9" t="s">
        <v>98</v>
      </c>
      <c r="H19" s="9">
        <v>623</v>
      </c>
      <c r="I19" s="14"/>
      <c r="J19" s="25"/>
      <c r="K19" s="25"/>
      <c r="L19" s="14"/>
      <c r="M19" s="14"/>
      <c r="N19" s="26"/>
      <c r="O19" s="25"/>
      <c r="P19" s="14"/>
    </row>
    <row r="20" spans="1:16" s="15" customFormat="1" ht="14.25" x14ac:dyDescent="0.2">
      <c r="A20" s="3" t="s">
        <v>69</v>
      </c>
      <c r="B20" s="3" t="s">
        <v>61</v>
      </c>
      <c r="C20" s="159">
        <v>217</v>
      </c>
      <c r="D20" s="3">
        <v>267</v>
      </c>
      <c r="E20" s="20">
        <v>43835</v>
      </c>
      <c r="F20" s="18">
        <v>437.5</v>
      </c>
      <c r="G20" s="9" t="s">
        <v>99</v>
      </c>
      <c r="H20" s="9" t="s">
        <v>161</v>
      </c>
      <c r="I20" s="14"/>
      <c r="J20" s="25"/>
      <c r="K20" s="25"/>
      <c r="L20" s="14"/>
      <c r="M20" s="14"/>
      <c r="N20" s="26"/>
      <c r="O20" s="25"/>
      <c r="P20" s="14"/>
    </row>
    <row r="21" spans="1:16" s="15" customFormat="1" ht="14.25" x14ac:dyDescent="0.2">
      <c r="A21" s="3" t="s">
        <v>70</v>
      </c>
      <c r="B21" s="3" t="s">
        <v>71</v>
      </c>
      <c r="C21" s="159">
        <v>218</v>
      </c>
      <c r="D21" s="3">
        <v>745440</v>
      </c>
      <c r="E21" s="20">
        <v>43835</v>
      </c>
      <c r="F21" s="18">
        <v>89.52</v>
      </c>
      <c r="G21" s="9" t="s">
        <v>124</v>
      </c>
      <c r="H21" s="9">
        <v>579</v>
      </c>
      <c r="I21" s="14"/>
      <c r="J21" s="25"/>
      <c r="K21" s="25"/>
      <c r="L21" s="14"/>
      <c r="M21" s="14"/>
      <c r="N21" s="26"/>
      <c r="O21" s="25"/>
      <c r="P21" s="14"/>
    </row>
    <row r="22" spans="1:16" s="15" customFormat="1" ht="14.25" x14ac:dyDescent="0.2">
      <c r="A22" s="3" t="s">
        <v>70</v>
      </c>
      <c r="B22" s="3" t="s">
        <v>71</v>
      </c>
      <c r="C22" s="159">
        <v>218</v>
      </c>
      <c r="D22" s="3">
        <v>745440</v>
      </c>
      <c r="E22" s="20">
        <v>43835</v>
      </c>
      <c r="F22" s="18">
        <v>18.23</v>
      </c>
      <c r="G22" s="9" t="s">
        <v>125</v>
      </c>
      <c r="H22" s="9" t="s">
        <v>41</v>
      </c>
      <c r="I22" s="14"/>
      <c r="J22" s="25"/>
      <c r="K22" s="25"/>
      <c r="L22" s="14"/>
      <c r="M22" s="14"/>
      <c r="N22" s="26"/>
      <c r="O22" s="25"/>
      <c r="P22" s="14"/>
    </row>
    <row r="23" spans="1:16" s="15" customFormat="1" ht="14.25" x14ac:dyDescent="0.2">
      <c r="A23" s="3" t="s">
        <v>72</v>
      </c>
      <c r="B23" s="3" t="s">
        <v>72</v>
      </c>
      <c r="C23" s="159">
        <v>228</v>
      </c>
      <c r="D23" s="4">
        <v>42896</v>
      </c>
      <c r="E23" s="20">
        <v>43835</v>
      </c>
      <c r="F23" s="18">
        <v>232.5</v>
      </c>
      <c r="G23" s="6" t="s">
        <v>126</v>
      </c>
      <c r="H23" s="3">
        <v>580</v>
      </c>
      <c r="I23" s="14"/>
      <c r="J23" s="25"/>
      <c r="K23" s="25"/>
      <c r="L23" s="14"/>
      <c r="M23" s="14"/>
      <c r="N23" s="26"/>
      <c r="O23" s="25"/>
      <c r="P23" s="14"/>
    </row>
    <row r="24" spans="1:16" s="15" customFormat="1" ht="14.25" x14ac:dyDescent="0.2">
      <c r="A24" s="3" t="s">
        <v>76</v>
      </c>
      <c r="B24" s="3" t="s">
        <v>77</v>
      </c>
      <c r="C24" s="159">
        <v>229</v>
      </c>
      <c r="D24" s="3"/>
      <c r="E24" s="20">
        <v>43835</v>
      </c>
      <c r="F24" s="16">
        <v>290.17</v>
      </c>
      <c r="G24" s="6" t="s">
        <v>100</v>
      </c>
      <c r="H24" s="3">
        <v>580</v>
      </c>
      <c r="I24" s="14"/>
      <c r="J24" s="25"/>
      <c r="K24" s="25"/>
      <c r="L24" s="14"/>
      <c r="M24" s="14"/>
      <c r="N24" s="26"/>
      <c r="O24" s="25"/>
      <c r="P24" s="14"/>
    </row>
    <row r="25" spans="1:16" s="15" customFormat="1" ht="14.25" x14ac:dyDescent="0.2">
      <c r="A25" s="3" t="s">
        <v>66</v>
      </c>
      <c r="B25" s="3" t="s">
        <v>123</v>
      </c>
      <c r="C25" s="159">
        <v>186</v>
      </c>
      <c r="D25" s="4">
        <v>12208</v>
      </c>
      <c r="E25" s="20">
        <v>43835</v>
      </c>
      <c r="F25" s="18">
        <v>226.17</v>
      </c>
      <c r="G25" s="6" t="s">
        <v>52</v>
      </c>
      <c r="H25" s="3">
        <v>548</v>
      </c>
      <c r="I25" s="14"/>
      <c r="J25" s="25"/>
      <c r="K25" s="25"/>
      <c r="L25" s="14"/>
      <c r="M25" s="14"/>
      <c r="N25" s="26"/>
      <c r="O25" s="25"/>
      <c r="P25" s="14"/>
    </row>
    <row r="26" spans="1:16" x14ac:dyDescent="0.25">
      <c r="A26" s="10" t="s">
        <v>42</v>
      </c>
      <c r="B26" s="10" t="s">
        <v>42</v>
      </c>
      <c r="C26" s="160">
        <v>203</v>
      </c>
      <c r="D26" s="10">
        <v>5667110</v>
      </c>
      <c r="E26" s="20">
        <v>43835</v>
      </c>
      <c r="F26" s="18">
        <v>316.63</v>
      </c>
      <c r="G26" s="12" t="s">
        <v>127</v>
      </c>
      <c r="H26" s="9">
        <v>579</v>
      </c>
    </row>
    <row r="27" spans="1:16" x14ac:dyDescent="0.25">
      <c r="A27" s="10" t="s">
        <v>42</v>
      </c>
      <c r="B27" s="10" t="s">
        <v>42</v>
      </c>
      <c r="C27" s="160">
        <v>203</v>
      </c>
      <c r="D27" s="10">
        <v>5667110</v>
      </c>
      <c r="E27" s="20">
        <v>43835</v>
      </c>
      <c r="F27" s="18">
        <v>9.6999999999999993</v>
      </c>
      <c r="G27" s="12" t="s">
        <v>154</v>
      </c>
      <c r="H27" s="9" t="s">
        <v>41</v>
      </c>
    </row>
    <row r="28" spans="1:16" s="15" customFormat="1" ht="14.25" x14ac:dyDescent="0.2">
      <c r="A28" s="3" t="s">
        <v>31</v>
      </c>
      <c r="B28" s="3" t="s">
        <v>32</v>
      </c>
      <c r="C28" s="159">
        <v>219</v>
      </c>
      <c r="D28" s="3">
        <v>127074</v>
      </c>
      <c r="E28" s="20">
        <v>43835</v>
      </c>
      <c r="F28" s="16">
        <v>28.4</v>
      </c>
      <c r="G28" s="6" t="s">
        <v>33</v>
      </c>
      <c r="H28" s="3" t="s">
        <v>34</v>
      </c>
      <c r="I28" s="14"/>
      <c r="J28" s="25"/>
      <c r="K28" s="25"/>
      <c r="L28" s="14"/>
      <c r="M28" s="14"/>
      <c r="N28" s="26"/>
      <c r="O28" s="25"/>
      <c r="P28" s="14"/>
    </row>
    <row r="29" spans="1:16" x14ac:dyDescent="0.25">
      <c r="A29" s="10" t="s">
        <v>30</v>
      </c>
      <c r="B29" s="10" t="s">
        <v>128</v>
      </c>
      <c r="C29" s="160">
        <v>220</v>
      </c>
      <c r="D29" s="10"/>
      <c r="E29" s="20">
        <v>43835</v>
      </c>
      <c r="F29" s="18">
        <v>225</v>
      </c>
      <c r="G29" s="12" t="s">
        <v>129</v>
      </c>
      <c r="H29" s="9" t="s">
        <v>27</v>
      </c>
    </row>
    <row r="30" spans="1:16" x14ac:dyDescent="0.25">
      <c r="A30" s="10" t="s">
        <v>30</v>
      </c>
      <c r="B30" s="10" t="s">
        <v>128</v>
      </c>
      <c r="C30" s="160">
        <v>220</v>
      </c>
      <c r="D30" s="10"/>
      <c r="E30" s="20">
        <v>43835</v>
      </c>
      <c r="F30" s="18">
        <v>225</v>
      </c>
      <c r="G30" s="12" t="s">
        <v>155</v>
      </c>
      <c r="H30" s="9" t="s">
        <v>156</v>
      </c>
    </row>
    <row r="31" spans="1:16" x14ac:dyDescent="0.25">
      <c r="A31" s="10" t="s">
        <v>130</v>
      </c>
      <c r="B31" s="10"/>
      <c r="C31" s="160">
        <v>221</v>
      </c>
      <c r="D31" s="10">
        <v>4056027</v>
      </c>
      <c r="E31" s="20">
        <v>43835</v>
      </c>
      <c r="F31" s="18">
        <v>129</v>
      </c>
      <c r="G31" s="12" t="s">
        <v>131</v>
      </c>
      <c r="H31" s="9" t="s">
        <v>34</v>
      </c>
    </row>
    <row r="32" spans="1:16" x14ac:dyDescent="0.25">
      <c r="A32" s="10" t="s">
        <v>21</v>
      </c>
      <c r="B32" s="10"/>
      <c r="C32" s="160">
        <v>32</v>
      </c>
      <c r="D32" s="10"/>
      <c r="E32" s="20">
        <v>43835</v>
      </c>
      <c r="F32" s="18">
        <v>27.66</v>
      </c>
      <c r="G32" s="12" t="s">
        <v>37</v>
      </c>
      <c r="H32" s="9" t="s">
        <v>135</v>
      </c>
    </row>
    <row r="33" spans="1:16" x14ac:dyDescent="0.25">
      <c r="A33" s="10" t="s">
        <v>132</v>
      </c>
      <c r="B33" s="10" t="s">
        <v>157</v>
      </c>
      <c r="C33" s="160">
        <v>222</v>
      </c>
      <c r="D33" s="10">
        <v>1190436</v>
      </c>
      <c r="E33" s="20">
        <v>43835</v>
      </c>
      <c r="F33" s="18">
        <v>317.68</v>
      </c>
      <c r="G33" s="12" t="s">
        <v>133</v>
      </c>
      <c r="H33" s="9" t="s">
        <v>134</v>
      </c>
    </row>
    <row r="34" spans="1:16" x14ac:dyDescent="0.25">
      <c r="A34" s="10" t="s">
        <v>132</v>
      </c>
      <c r="B34" s="10" t="s">
        <v>157</v>
      </c>
      <c r="C34" s="160">
        <v>222</v>
      </c>
      <c r="D34" s="10">
        <v>1190436</v>
      </c>
      <c r="E34" s="20">
        <v>43835</v>
      </c>
      <c r="F34" s="18">
        <v>15.9</v>
      </c>
      <c r="G34" s="12" t="s">
        <v>50</v>
      </c>
      <c r="H34" s="9" t="s">
        <v>41</v>
      </c>
    </row>
    <row r="35" spans="1:16" s="15" customFormat="1" ht="14.25" x14ac:dyDescent="0.2">
      <c r="A35" s="10" t="s">
        <v>55</v>
      </c>
      <c r="B35" s="10" t="s">
        <v>55</v>
      </c>
      <c r="C35" s="160">
        <v>223</v>
      </c>
      <c r="D35" s="10"/>
      <c r="E35" s="20">
        <v>43835</v>
      </c>
      <c r="F35" s="18">
        <f>428.79/3</f>
        <v>142.93</v>
      </c>
      <c r="G35" s="12" t="s">
        <v>56</v>
      </c>
      <c r="H35" s="3">
        <v>663</v>
      </c>
      <c r="I35" s="14"/>
      <c r="J35" s="25"/>
      <c r="K35" s="25"/>
      <c r="L35" s="14"/>
      <c r="M35" s="14"/>
      <c r="N35" s="26"/>
      <c r="O35" s="25"/>
      <c r="P35" s="14"/>
    </row>
    <row r="36" spans="1:16" s="15" customFormat="1" ht="14.25" x14ac:dyDescent="0.2">
      <c r="A36" s="10" t="s">
        <v>55</v>
      </c>
      <c r="B36" s="10" t="s">
        <v>55</v>
      </c>
      <c r="C36" s="160">
        <v>223</v>
      </c>
      <c r="D36" s="10"/>
      <c r="E36" s="20">
        <v>43835</v>
      </c>
      <c r="F36" s="18">
        <f>428.79/3</f>
        <v>142.93</v>
      </c>
      <c r="G36" s="12" t="s">
        <v>56</v>
      </c>
      <c r="H36" s="3">
        <v>663</v>
      </c>
      <c r="I36" s="14"/>
      <c r="J36" s="25"/>
      <c r="K36" s="25"/>
      <c r="L36" s="14"/>
      <c r="M36" s="14"/>
      <c r="N36" s="26"/>
      <c r="O36" s="25"/>
      <c r="P36" s="14"/>
    </row>
    <row r="37" spans="1:16" s="15" customFormat="1" ht="14.25" x14ac:dyDescent="0.2">
      <c r="A37" s="10" t="s">
        <v>55</v>
      </c>
      <c r="B37" s="10" t="s">
        <v>55</v>
      </c>
      <c r="C37" s="160">
        <v>223</v>
      </c>
      <c r="D37" s="10"/>
      <c r="E37" s="20">
        <v>43835</v>
      </c>
      <c r="F37" s="18">
        <f>428.79/3</f>
        <v>142.93</v>
      </c>
      <c r="G37" s="12" t="s">
        <v>56</v>
      </c>
      <c r="H37" s="3">
        <v>663</v>
      </c>
      <c r="I37" s="14"/>
      <c r="J37" s="25"/>
      <c r="K37" s="25"/>
      <c r="L37" s="14"/>
      <c r="M37" s="14"/>
      <c r="N37" s="26"/>
      <c r="O37" s="25"/>
      <c r="P37" s="14"/>
    </row>
    <row r="38" spans="1:16" s="15" customFormat="1" ht="14.25" x14ac:dyDescent="0.2">
      <c r="A38" s="3" t="s">
        <v>17</v>
      </c>
      <c r="B38" s="3" t="s">
        <v>17</v>
      </c>
      <c r="C38" s="159">
        <v>10</v>
      </c>
      <c r="D38" s="3"/>
      <c r="E38" s="20">
        <v>43835</v>
      </c>
      <c r="F38" s="18">
        <v>116.02</v>
      </c>
      <c r="G38" s="9" t="s">
        <v>18</v>
      </c>
      <c r="H38" s="9" t="s">
        <v>19</v>
      </c>
      <c r="I38" s="14"/>
      <c r="J38" s="25"/>
      <c r="K38" s="25"/>
      <c r="L38" s="14"/>
      <c r="M38" s="14"/>
      <c r="N38" s="26"/>
      <c r="O38" s="25"/>
      <c r="P38" s="14"/>
    </row>
    <row r="39" spans="1:16" s="15" customFormat="1" ht="14.25" x14ac:dyDescent="0.2">
      <c r="A39" s="3" t="s">
        <v>345</v>
      </c>
      <c r="B39" s="3" t="s">
        <v>158</v>
      </c>
      <c r="C39" s="159">
        <v>218</v>
      </c>
      <c r="D39" s="3">
        <v>7025</v>
      </c>
      <c r="E39" s="20">
        <v>43835</v>
      </c>
      <c r="F39" s="16">
        <v>899.4</v>
      </c>
      <c r="G39" s="6" t="s">
        <v>138</v>
      </c>
      <c r="H39" s="3">
        <v>623</v>
      </c>
      <c r="I39" s="14"/>
      <c r="J39" s="25"/>
      <c r="K39" s="25"/>
      <c r="L39" s="14"/>
      <c r="M39" s="14"/>
      <c r="N39" s="26"/>
      <c r="O39" s="25"/>
      <c r="P39" s="14"/>
    </row>
    <row r="40" spans="1:16" s="15" customFormat="1" ht="14.25" x14ac:dyDescent="0.2">
      <c r="A40" s="3" t="s">
        <v>21</v>
      </c>
      <c r="B40" s="3"/>
      <c r="C40" s="159">
        <v>32</v>
      </c>
      <c r="D40" s="3"/>
      <c r="E40" s="20">
        <v>43835</v>
      </c>
      <c r="F40" s="18">
        <f>644.66*0.5</f>
        <v>322.33</v>
      </c>
      <c r="G40" s="9" t="s">
        <v>18</v>
      </c>
      <c r="H40" s="9" t="s">
        <v>19</v>
      </c>
      <c r="I40" s="14"/>
      <c r="J40" s="25"/>
      <c r="K40" s="25"/>
      <c r="L40" s="14"/>
      <c r="M40" s="14"/>
      <c r="N40" s="26"/>
      <c r="O40" s="25"/>
      <c r="P40" s="14"/>
    </row>
    <row r="41" spans="1:16" s="15" customFormat="1" ht="15.95" customHeight="1" x14ac:dyDescent="0.2">
      <c r="A41" s="3" t="s">
        <v>21</v>
      </c>
      <c r="B41" s="3"/>
      <c r="C41" s="159">
        <v>32</v>
      </c>
      <c r="D41" s="3"/>
      <c r="E41" s="20">
        <v>43835</v>
      </c>
      <c r="F41" s="18">
        <f>644.66*0.355</f>
        <v>228.85429999999997</v>
      </c>
      <c r="G41" s="9" t="s">
        <v>18</v>
      </c>
      <c r="H41" s="9" t="s">
        <v>19</v>
      </c>
    </row>
    <row r="42" spans="1:16" s="15" customFormat="1" ht="15.95" customHeight="1" x14ac:dyDescent="0.2">
      <c r="A42" s="3" t="s">
        <v>21</v>
      </c>
      <c r="B42" s="3"/>
      <c r="C42" s="159">
        <v>32</v>
      </c>
      <c r="D42" s="3"/>
      <c r="E42" s="20">
        <v>43835</v>
      </c>
      <c r="F42" s="18">
        <f>644.66*0.145</f>
        <v>93.475699999999989</v>
      </c>
      <c r="G42" s="9" t="s">
        <v>18</v>
      </c>
      <c r="H42" s="9" t="s">
        <v>19</v>
      </c>
    </row>
    <row r="43" spans="1:16" s="15" customFormat="1" ht="15.95" customHeight="1" x14ac:dyDescent="0.2">
      <c r="A43" s="3" t="s">
        <v>159</v>
      </c>
      <c r="B43" s="3" t="s">
        <v>160</v>
      </c>
      <c r="C43" s="159">
        <v>225</v>
      </c>
      <c r="D43" s="3">
        <v>582938</v>
      </c>
      <c r="E43" s="20">
        <v>43835</v>
      </c>
      <c r="F43" s="18">
        <v>25.63</v>
      </c>
      <c r="G43" s="9" t="s">
        <v>164</v>
      </c>
      <c r="H43" s="9" t="s">
        <v>161</v>
      </c>
    </row>
    <row r="44" spans="1:16" s="15" customFormat="1" ht="15.95" customHeight="1" x14ac:dyDescent="0.2">
      <c r="A44" s="3" t="s">
        <v>159</v>
      </c>
      <c r="B44" s="3" t="s">
        <v>163</v>
      </c>
      <c r="C44" s="159">
        <v>225</v>
      </c>
      <c r="D44" s="3">
        <v>493629</v>
      </c>
      <c r="E44" s="20">
        <v>43835</v>
      </c>
      <c r="F44" s="18">
        <v>77.27</v>
      </c>
      <c r="G44" s="9" t="s">
        <v>164</v>
      </c>
      <c r="H44" s="9" t="s">
        <v>346</v>
      </c>
    </row>
    <row r="45" spans="1:16" s="15" customFormat="1" ht="15.95" customHeight="1" x14ac:dyDescent="0.2">
      <c r="A45" s="3" t="s">
        <v>159</v>
      </c>
      <c r="B45" s="3" t="s">
        <v>160</v>
      </c>
      <c r="C45" s="159">
        <v>225</v>
      </c>
      <c r="D45" s="3">
        <v>582938</v>
      </c>
      <c r="E45" s="20">
        <v>43835</v>
      </c>
      <c r="F45" s="18">
        <v>1.98</v>
      </c>
      <c r="G45" s="9" t="s">
        <v>162</v>
      </c>
      <c r="H45" s="9" t="s">
        <v>41</v>
      </c>
    </row>
    <row r="46" spans="1:16" s="15" customFormat="1" ht="15.95" customHeight="1" x14ac:dyDescent="0.2">
      <c r="A46" s="3" t="s">
        <v>136</v>
      </c>
      <c r="B46" s="3"/>
      <c r="C46" s="159">
        <v>226</v>
      </c>
      <c r="D46" s="3"/>
      <c r="E46" s="20">
        <v>43835</v>
      </c>
      <c r="F46" s="16">
        <v>19.5</v>
      </c>
      <c r="G46" s="6" t="s">
        <v>140</v>
      </c>
      <c r="H46" s="3">
        <v>638</v>
      </c>
    </row>
    <row r="47" spans="1:16" s="15" customFormat="1" ht="15.95" customHeight="1" x14ac:dyDescent="0.2">
      <c r="A47" s="3" t="s">
        <v>136</v>
      </c>
      <c r="B47" s="3"/>
      <c r="C47" s="159">
        <v>226</v>
      </c>
      <c r="D47" s="3"/>
      <c r="E47" s="20">
        <v>43835</v>
      </c>
      <c r="F47" s="16">
        <v>189.99</v>
      </c>
      <c r="G47" s="6" t="s">
        <v>139</v>
      </c>
      <c r="H47" s="3">
        <v>638</v>
      </c>
    </row>
    <row r="48" spans="1:16" s="15" customFormat="1" ht="15.95" customHeight="1" x14ac:dyDescent="0.2">
      <c r="A48" s="3" t="s">
        <v>137</v>
      </c>
      <c r="B48" s="3"/>
      <c r="C48" s="159">
        <v>227</v>
      </c>
      <c r="D48" s="3"/>
      <c r="E48" s="20">
        <v>43835</v>
      </c>
      <c r="F48" s="16">
        <v>433.5</v>
      </c>
      <c r="G48" s="6" t="s">
        <v>145</v>
      </c>
      <c r="H48" s="3">
        <v>663</v>
      </c>
    </row>
    <row r="49" spans="1:8" s="15" customFormat="1" ht="15.95" customHeight="1" x14ac:dyDescent="0.2">
      <c r="A49" s="3" t="s">
        <v>79</v>
      </c>
      <c r="B49" s="3"/>
      <c r="C49" s="159">
        <v>119</v>
      </c>
      <c r="D49" s="3"/>
      <c r="E49" s="20">
        <v>43835</v>
      </c>
      <c r="F49" s="16">
        <v>6.99</v>
      </c>
      <c r="G49" s="6"/>
      <c r="H49" s="3">
        <v>543</v>
      </c>
    </row>
    <row r="50" spans="1:8" s="15" customFormat="1" ht="15.95" customHeight="1" x14ac:dyDescent="0.2">
      <c r="A50" s="3" t="s">
        <v>146</v>
      </c>
      <c r="B50" s="3"/>
      <c r="C50" s="159">
        <v>67</v>
      </c>
      <c r="D50" s="3"/>
      <c r="E50" s="20">
        <v>43835</v>
      </c>
      <c r="F50" s="16">
        <v>47.1</v>
      </c>
      <c r="G50" s="6" t="s">
        <v>147</v>
      </c>
      <c r="H50" s="3">
        <v>616</v>
      </c>
    </row>
    <row r="51" spans="1:8" s="15" customFormat="1" ht="15.95" customHeight="1" x14ac:dyDescent="0.2">
      <c r="A51" s="3" t="s">
        <v>165</v>
      </c>
      <c r="B51" s="3" t="s">
        <v>165</v>
      </c>
      <c r="C51" s="159">
        <v>230</v>
      </c>
      <c r="D51" s="3"/>
      <c r="E51" s="20">
        <v>43835</v>
      </c>
      <c r="F51" s="16">
        <v>21</v>
      </c>
      <c r="G51" s="6" t="s">
        <v>166</v>
      </c>
      <c r="H51" s="3">
        <v>549</v>
      </c>
    </row>
    <row r="52" spans="1:8" s="15" customFormat="1" ht="15.95" customHeight="1" x14ac:dyDescent="0.2">
      <c r="A52" s="31" t="s">
        <v>31</v>
      </c>
      <c r="B52" s="31" t="s">
        <v>32</v>
      </c>
      <c r="C52" s="163">
        <v>219</v>
      </c>
      <c r="D52" s="31"/>
      <c r="E52" s="20">
        <v>43835</v>
      </c>
      <c r="F52" s="30">
        <v>28.4</v>
      </c>
      <c r="G52" s="9" t="s">
        <v>33</v>
      </c>
      <c r="H52" s="9" t="s">
        <v>34</v>
      </c>
    </row>
    <row r="53" spans="1:8" s="15" customFormat="1" ht="15.95" customHeight="1" x14ac:dyDescent="0.2">
      <c r="A53" s="31" t="s">
        <v>31</v>
      </c>
      <c r="B53" s="31" t="s">
        <v>32</v>
      </c>
      <c r="C53" s="163">
        <v>219</v>
      </c>
      <c r="D53" s="31">
        <v>127074</v>
      </c>
      <c r="E53" s="20">
        <v>43835</v>
      </c>
      <c r="F53" s="30">
        <v>28.4</v>
      </c>
      <c r="G53" s="9" t="s">
        <v>33</v>
      </c>
      <c r="H53" s="9" t="s">
        <v>34</v>
      </c>
    </row>
    <row r="54" spans="1:8" s="15" customFormat="1" ht="15.95" customHeight="1" x14ac:dyDescent="0.2">
      <c r="A54" s="31" t="s">
        <v>31</v>
      </c>
      <c r="B54" s="31" t="s">
        <v>32</v>
      </c>
      <c r="C54" s="163">
        <v>219</v>
      </c>
      <c r="D54" s="31">
        <v>127074</v>
      </c>
      <c r="E54" s="20">
        <v>43835</v>
      </c>
      <c r="F54" s="30">
        <v>28.4</v>
      </c>
      <c r="G54" s="9" t="s">
        <v>33</v>
      </c>
      <c r="H54" s="9" t="s">
        <v>34</v>
      </c>
    </row>
    <row r="55" spans="1:8" s="15" customFormat="1" ht="15.95" customHeight="1" x14ac:dyDescent="0.2">
      <c r="A55" s="31" t="s">
        <v>31</v>
      </c>
      <c r="B55" s="31" t="s">
        <v>32</v>
      </c>
      <c r="C55" s="163">
        <v>219</v>
      </c>
      <c r="D55" s="31">
        <v>127074</v>
      </c>
      <c r="E55" s="20">
        <v>43835</v>
      </c>
      <c r="F55" s="30">
        <v>28.4</v>
      </c>
      <c r="G55" s="9" t="s">
        <v>33</v>
      </c>
      <c r="H55" s="9" t="s">
        <v>34</v>
      </c>
    </row>
    <row r="56" spans="1:8" s="15" customFormat="1" ht="15.95" customHeight="1" x14ac:dyDescent="0.2">
      <c r="A56" s="31" t="s">
        <v>31</v>
      </c>
      <c r="B56" s="31" t="s">
        <v>32</v>
      </c>
      <c r="C56" s="163">
        <v>219</v>
      </c>
      <c r="D56" s="31">
        <v>127074</v>
      </c>
      <c r="E56" s="20">
        <v>43835</v>
      </c>
      <c r="F56" s="30">
        <v>28.4</v>
      </c>
      <c r="G56" s="9" t="s">
        <v>33</v>
      </c>
      <c r="H56" s="9" t="s">
        <v>34</v>
      </c>
    </row>
    <row r="57" spans="1:8" s="15" customFormat="1" ht="15.95" customHeight="1" x14ac:dyDescent="0.2">
      <c r="A57" s="31" t="s">
        <v>31</v>
      </c>
      <c r="B57" s="31" t="s">
        <v>32</v>
      </c>
      <c r="C57" s="163">
        <v>219</v>
      </c>
      <c r="D57" s="31">
        <v>127074</v>
      </c>
      <c r="E57" s="20">
        <v>43835</v>
      </c>
      <c r="F57" s="30">
        <v>28.4</v>
      </c>
      <c r="G57" s="9" t="s">
        <v>33</v>
      </c>
      <c r="H57" s="9" t="s">
        <v>34</v>
      </c>
    </row>
    <row r="58" spans="1:8" s="15" customFormat="1" ht="15.95" customHeight="1" x14ac:dyDescent="0.2">
      <c r="A58" s="3" t="s">
        <v>73</v>
      </c>
      <c r="B58" s="3"/>
      <c r="C58" s="159">
        <v>224</v>
      </c>
      <c r="D58" s="3"/>
      <c r="E58" s="20">
        <v>43835</v>
      </c>
      <c r="F58" s="16">
        <v>45</v>
      </c>
      <c r="G58" s="6"/>
      <c r="H58" s="3">
        <v>627</v>
      </c>
    </row>
    <row r="59" spans="1:8" s="15" customFormat="1" ht="15.95" customHeight="1" x14ac:dyDescent="0.2">
      <c r="A59" s="3" t="s">
        <v>44</v>
      </c>
      <c r="B59" s="3"/>
      <c r="C59" s="159">
        <v>224</v>
      </c>
      <c r="D59" s="3"/>
      <c r="E59" s="20">
        <v>43835</v>
      </c>
      <c r="F59" s="18">
        <v>4.2</v>
      </c>
      <c r="G59" s="6"/>
      <c r="H59" s="3">
        <v>627</v>
      </c>
    </row>
    <row r="60" spans="1:8" s="15" customFormat="1" ht="15.95" customHeight="1" x14ac:dyDescent="0.2">
      <c r="A60" s="3" t="s">
        <v>45</v>
      </c>
      <c r="B60" s="3"/>
      <c r="C60" s="159">
        <v>224</v>
      </c>
      <c r="D60" s="3"/>
      <c r="E60" s="20">
        <v>43835</v>
      </c>
      <c r="F60" s="18">
        <v>68.48</v>
      </c>
      <c r="G60" s="6"/>
      <c r="H60" s="3">
        <v>627</v>
      </c>
    </row>
    <row r="61" spans="1:8" ht="15.75" thickBot="1" x14ac:dyDescent="0.3">
      <c r="A61" s="3"/>
      <c r="B61" s="3"/>
      <c r="C61" s="159"/>
      <c r="D61" s="3"/>
      <c r="E61" s="5"/>
      <c r="F61" s="18"/>
      <c r="G61" s="6"/>
      <c r="H61" s="3"/>
    </row>
    <row r="62" spans="1:8" ht="15.75" thickBot="1" x14ac:dyDescent="0.3">
      <c r="E62" s="8"/>
      <c r="F62" s="156">
        <f>SUM(F4:F61)</f>
        <v>11638.649999999996</v>
      </c>
    </row>
    <row r="63" spans="1:8" x14ac:dyDescent="0.25">
      <c r="E63" s="8"/>
    </row>
    <row r="64" spans="1:8" x14ac:dyDescent="0.25">
      <c r="E64" s="8"/>
    </row>
    <row r="65" spans="4:5" ht="15.75" x14ac:dyDescent="0.25">
      <c r="D65" s="13"/>
      <c r="E65" s="8"/>
    </row>
    <row r="66" spans="4:5" x14ac:dyDescent="0.25">
      <c r="E66" s="8"/>
    </row>
    <row r="67" spans="4:5" x14ac:dyDescent="0.25">
      <c r="E67" s="8"/>
    </row>
  </sheetData>
  <sortState ref="A1:I1">
    <sortCondition ref="A1"/>
  </sortState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opLeftCell="A48" workbookViewId="0">
      <selection activeCell="B67" sqref="B67"/>
    </sheetView>
  </sheetViews>
  <sheetFormatPr defaultRowHeight="15" x14ac:dyDescent="0.25"/>
  <cols>
    <col min="1" max="1" width="33.42578125" style="7" customWidth="1"/>
    <col min="2" max="2" width="37.42578125" style="7" customWidth="1"/>
    <col min="3" max="3" width="14" style="161" bestFit="1" customWidth="1"/>
    <col min="4" max="4" width="22.7109375" style="7" customWidth="1"/>
    <col min="5" max="5" width="16.7109375" style="7" customWidth="1"/>
    <col min="6" max="6" width="25.85546875" style="17" customWidth="1"/>
    <col min="7" max="7" width="35" style="7" customWidth="1"/>
    <col min="8" max="8" width="23.28515625" style="7" customWidth="1"/>
    <col min="9" max="9" width="20.28515625" style="7" hidden="1" customWidth="1"/>
    <col min="10" max="10" width="25.5703125" style="7" hidden="1" customWidth="1"/>
    <col min="11" max="16384" width="9.140625" style="7"/>
  </cols>
  <sheetData>
    <row r="1" spans="1:18" ht="15.75" thickBot="1" x14ac:dyDescent="0.3">
      <c r="A1" s="199" t="s">
        <v>115</v>
      </c>
      <c r="B1" s="200"/>
      <c r="C1" s="200"/>
      <c r="D1" s="200"/>
      <c r="E1" s="200"/>
      <c r="F1" s="200"/>
      <c r="G1" s="200"/>
      <c r="H1" s="200"/>
      <c r="I1" s="200"/>
      <c r="J1" s="201"/>
    </row>
    <row r="2" spans="1:18" ht="15.75" thickBot="1" x14ac:dyDescent="0.3">
      <c r="A2" s="15"/>
      <c r="B2" s="15"/>
      <c r="C2" s="157"/>
      <c r="D2" s="15"/>
      <c r="E2" s="15"/>
      <c r="F2" s="147"/>
      <c r="G2" s="15"/>
      <c r="H2" s="148"/>
      <c r="I2" s="15"/>
      <c r="J2" s="15"/>
    </row>
    <row r="3" spans="1:18" x14ac:dyDescent="0.25">
      <c r="A3" s="149" t="s">
        <v>0</v>
      </c>
      <c r="B3" s="150" t="s">
        <v>1</v>
      </c>
      <c r="C3" s="158" t="s">
        <v>344</v>
      </c>
      <c r="D3" s="150" t="s">
        <v>2</v>
      </c>
      <c r="E3" s="151" t="s">
        <v>3</v>
      </c>
      <c r="F3" s="152" t="s">
        <v>4</v>
      </c>
      <c r="G3" s="151" t="s">
        <v>5</v>
      </c>
      <c r="H3" s="153" t="s">
        <v>6</v>
      </c>
      <c r="I3" s="151" t="s">
        <v>7</v>
      </c>
      <c r="J3" s="154" t="s">
        <v>8</v>
      </c>
    </row>
    <row r="4" spans="1:18" ht="29.25" x14ac:dyDescent="0.25">
      <c r="A4" s="5" t="s">
        <v>101</v>
      </c>
      <c r="B4" s="5" t="s">
        <v>43</v>
      </c>
      <c r="C4" s="159"/>
      <c r="D4" s="4">
        <v>584098</v>
      </c>
      <c r="E4" s="5">
        <v>43866</v>
      </c>
      <c r="F4" s="18">
        <v>231.25</v>
      </c>
      <c r="G4" s="6" t="s">
        <v>84</v>
      </c>
      <c r="H4" s="3">
        <v>74</v>
      </c>
      <c r="I4" s="10" t="s">
        <v>49</v>
      </c>
      <c r="J4" s="28" t="s">
        <v>54</v>
      </c>
    </row>
    <row r="5" spans="1:18" x14ac:dyDescent="0.25">
      <c r="A5" s="5" t="s">
        <v>102</v>
      </c>
      <c r="B5" s="5"/>
      <c r="C5" s="159">
        <v>207</v>
      </c>
      <c r="D5" s="4"/>
      <c r="E5" s="5">
        <v>43866</v>
      </c>
      <c r="F5" s="18">
        <v>90.06</v>
      </c>
      <c r="G5" s="6" t="s">
        <v>118</v>
      </c>
      <c r="H5" s="3">
        <v>799</v>
      </c>
      <c r="I5" s="10" t="s">
        <v>38</v>
      </c>
      <c r="J5" s="28"/>
    </row>
    <row r="6" spans="1:18" x14ac:dyDescent="0.25">
      <c r="A6" s="5" t="s">
        <v>103</v>
      </c>
      <c r="B6" s="5" t="s">
        <v>51</v>
      </c>
      <c r="C6" s="159">
        <v>208</v>
      </c>
      <c r="D6" s="4">
        <v>250180</v>
      </c>
      <c r="E6" s="5">
        <v>43866</v>
      </c>
      <c r="F6" s="18">
        <v>205.41</v>
      </c>
      <c r="G6" s="6" t="s">
        <v>104</v>
      </c>
      <c r="H6" s="3">
        <v>799</v>
      </c>
      <c r="I6" s="10" t="s">
        <v>38</v>
      </c>
      <c r="J6" s="27"/>
    </row>
    <row r="7" spans="1:18" x14ac:dyDescent="0.25">
      <c r="A7" s="3" t="s">
        <v>105</v>
      </c>
      <c r="B7" s="3" t="s">
        <v>105</v>
      </c>
      <c r="C7" s="159">
        <v>57</v>
      </c>
      <c r="D7" s="3">
        <v>116258</v>
      </c>
      <c r="E7" s="5">
        <v>43866</v>
      </c>
      <c r="F7" s="18">
        <v>462.41</v>
      </c>
      <c r="G7" s="9" t="s">
        <v>23</v>
      </c>
      <c r="H7" s="9" t="s">
        <v>14</v>
      </c>
      <c r="I7" s="3" t="s">
        <v>15</v>
      </c>
      <c r="J7" s="23" t="s">
        <v>16</v>
      </c>
    </row>
    <row r="8" spans="1:18" ht="28.5" x14ac:dyDescent="0.25">
      <c r="A8" s="3" t="s">
        <v>63</v>
      </c>
      <c r="B8" s="3" t="s">
        <v>64</v>
      </c>
      <c r="C8" s="159">
        <v>210</v>
      </c>
      <c r="D8" s="3">
        <v>196698</v>
      </c>
      <c r="E8" s="5">
        <v>43866</v>
      </c>
      <c r="F8" s="18">
        <v>578.33000000000004</v>
      </c>
      <c r="G8" s="9" t="s">
        <v>106</v>
      </c>
      <c r="H8" s="9" t="s">
        <v>348</v>
      </c>
      <c r="I8" s="3"/>
      <c r="J8" s="23" t="s">
        <v>58</v>
      </c>
    </row>
    <row r="9" spans="1:18" x14ac:dyDescent="0.25">
      <c r="A9" s="3" t="s">
        <v>92</v>
      </c>
      <c r="B9" s="3" t="s">
        <v>92</v>
      </c>
      <c r="C9" s="159">
        <v>204</v>
      </c>
      <c r="D9" s="3">
        <v>1409333</v>
      </c>
      <c r="E9" s="5">
        <v>43866</v>
      </c>
      <c r="F9" s="33">
        <v>579.79999999999995</v>
      </c>
      <c r="G9" s="6" t="s">
        <v>107</v>
      </c>
      <c r="H9" s="3">
        <v>765</v>
      </c>
      <c r="I9" s="155" t="s">
        <v>10</v>
      </c>
      <c r="J9" s="34"/>
    </row>
    <row r="10" spans="1:18" s="15" customFormat="1" ht="14.25" x14ac:dyDescent="0.2">
      <c r="A10" s="31" t="s">
        <v>65</v>
      </c>
      <c r="B10" s="31"/>
      <c r="C10" s="163">
        <v>215</v>
      </c>
      <c r="D10" s="31"/>
      <c r="E10" s="5">
        <v>43866</v>
      </c>
      <c r="F10" s="30">
        <v>1912.5</v>
      </c>
      <c r="G10" s="9" t="s">
        <v>108</v>
      </c>
      <c r="H10" s="9">
        <v>623</v>
      </c>
      <c r="I10" s="31" t="s">
        <v>9</v>
      </c>
      <c r="J10" s="31"/>
      <c r="K10" s="14"/>
      <c r="L10" s="25"/>
      <c r="M10" s="25"/>
      <c r="N10" s="14"/>
      <c r="O10" s="14"/>
      <c r="P10" s="26"/>
      <c r="Q10" s="25"/>
      <c r="R10" s="14"/>
    </row>
    <row r="11" spans="1:18" s="15" customFormat="1" ht="28.5" x14ac:dyDescent="0.2">
      <c r="A11" s="3" t="s">
        <v>66</v>
      </c>
      <c r="B11" s="3" t="s">
        <v>67</v>
      </c>
      <c r="C11" s="159">
        <v>186</v>
      </c>
      <c r="D11" s="3"/>
      <c r="E11" s="5">
        <v>43866</v>
      </c>
      <c r="F11" s="18">
        <v>485.02</v>
      </c>
      <c r="G11" s="9" t="s">
        <v>109</v>
      </c>
      <c r="H11" s="9" t="s">
        <v>347</v>
      </c>
      <c r="I11" s="3"/>
      <c r="J11" s="23" t="s">
        <v>58</v>
      </c>
      <c r="K11" s="14"/>
      <c r="L11" s="25"/>
      <c r="M11" s="25"/>
      <c r="N11" s="14"/>
      <c r="O11" s="14"/>
      <c r="P11" s="26"/>
      <c r="Q11" s="25"/>
      <c r="R11" s="14"/>
    </row>
    <row r="12" spans="1:18" s="15" customFormat="1" ht="28.5" x14ac:dyDescent="0.2">
      <c r="A12" s="3" t="s">
        <v>68</v>
      </c>
      <c r="B12" s="3" t="s">
        <v>68</v>
      </c>
      <c r="C12" s="159">
        <v>216</v>
      </c>
      <c r="D12" s="3">
        <v>2658332</v>
      </c>
      <c r="E12" s="5">
        <v>43866</v>
      </c>
      <c r="F12" s="18">
        <v>367.29</v>
      </c>
      <c r="G12" s="9" t="s">
        <v>110</v>
      </c>
      <c r="H12" s="9" t="s">
        <v>348</v>
      </c>
      <c r="I12" s="3"/>
      <c r="J12" s="23" t="s">
        <v>58</v>
      </c>
      <c r="K12" s="14"/>
      <c r="L12" s="25"/>
      <c r="M12" s="25"/>
      <c r="N12" s="14"/>
      <c r="O12" s="14"/>
      <c r="P12" s="26"/>
      <c r="Q12" s="25"/>
      <c r="R12" s="14"/>
    </row>
    <row r="13" spans="1:18" s="15" customFormat="1" ht="28.5" x14ac:dyDescent="0.2">
      <c r="A13" s="3" t="s">
        <v>69</v>
      </c>
      <c r="B13" s="3" t="s">
        <v>61</v>
      </c>
      <c r="C13" s="159">
        <v>217</v>
      </c>
      <c r="D13" s="3">
        <v>267</v>
      </c>
      <c r="E13" s="5">
        <v>43866</v>
      </c>
      <c r="F13" s="18">
        <v>437.5</v>
      </c>
      <c r="G13" s="9" t="s">
        <v>111</v>
      </c>
      <c r="H13" s="9" t="s">
        <v>349</v>
      </c>
      <c r="I13" s="3"/>
      <c r="J13" s="35" t="s">
        <v>58</v>
      </c>
      <c r="K13" s="14"/>
      <c r="L13" s="25"/>
      <c r="M13" s="25"/>
      <c r="N13" s="14"/>
      <c r="O13" s="14"/>
      <c r="P13" s="26"/>
      <c r="Q13" s="25"/>
      <c r="R13" s="14"/>
    </row>
    <row r="14" spans="1:18" s="15" customFormat="1" ht="28.5" x14ac:dyDescent="0.2">
      <c r="A14" s="3" t="s">
        <v>72</v>
      </c>
      <c r="B14" s="3" t="s">
        <v>72</v>
      </c>
      <c r="C14" s="159">
        <v>228</v>
      </c>
      <c r="D14" s="4">
        <v>42896</v>
      </c>
      <c r="E14" s="5">
        <v>43866</v>
      </c>
      <c r="F14" s="18">
        <v>232.5</v>
      </c>
      <c r="G14" s="6" t="s">
        <v>150</v>
      </c>
      <c r="H14" s="3">
        <v>580</v>
      </c>
      <c r="I14" s="3"/>
      <c r="J14" s="35" t="s">
        <v>58</v>
      </c>
      <c r="K14" s="14"/>
      <c r="L14" s="25"/>
      <c r="M14" s="25"/>
      <c r="N14" s="14"/>
      <c r="O14" s="14"/>
      <c r="P14" s="26"/>
      <c r="Q14" s="25"/>
      <c r="R14" s="14"/>
    </row>
    <row r="15" spans="1:18" s="15" customFormat="1" ht="28.5" x14ac:dyDescent="0.2">
      <c r="A15" s="3" t="s">
        <v>66</v>
      </c>
      <c r="B15" s="3" t="s">
        <v>123</v>
      </c>
      <c r="C15" s="159">
        <v>186</v>
      </c>
      <c r="D15" s="4">
        <v>12208</v>
      </c>
      <c r="E15" s="5">
        <v>43866</v>
      </c>
      <c r="F15" s="18">
        <v>226.17</v>
      </c>
      <c r="G15" s="6" t="s">
        <v>53</v>
      </c>
      <c r="H15" s="3">
        <v>548</v>
      </c>
      <c r="I15" s="3"/>
      <c r="J15" s="35" t="s">
        <v>58</v>
      </c>
      <c r="K15" s="14"/>
      <c r="L15" s="25"/>
      <c r="M15" s="25"/>
      <c r="N15" s="14"/>
      <c r="O15" s="14"/>
      <c r="P15" s="26"/>
      <c r="Q15" s="25"/>
      <c r="R15" s="14"/>
    </row>
    <row r="16" spans="1:18" s="15" customFormat="1" ht="14.25" x14ac:dyDescent="0.2">
      <c r="A16" s="10" t="s">
        <v>42</v>
      </c>
      <c r="B16" s="10" t="s">
        <v>42</v>
      </c>
      <c r="C16" s="160">
        <v>203</v>
      </c>
      <c r="D16" s="10">
        <v>5667110</v>
      </c>
      <c r="E16" s="5">
        <v>43866</v>
      </c>
      <c r="F16" s="18">
        <v>326.31</v>
      </c>
      <c r="G16" s="12" t="s">
        <v>143</v>
      </c>
      <c r="H16" s="9">
        <v>579</v>
      </c>
      <c r="I16" s="3" t="s">
        <v>22</v>
      </c>
      <c r="J16" s="27"/>
      <c r="K16" s="14"/>
      <c r="L16" s="25"/>
      <c r="M16" s="25"/>
      <c r="N16" s="14"/>
      <c r="O16" s="14"/>
      <c r="P16" s="26"/>
      <c r="Q16" s="25"/>
      <c r="R16" s="14"/>
    </row>
    <row r="17" spans="1:18" s="15" customFormat="1" ht="14.25" x14ac:dyDescent="0.2">
      <c r="A17" s="3" t="s">
        <v>70</v>
      </c>
      <c r="B17" s="3" t="s">
        <v>71</v>
      </c>
      <c r="C17" s="159">
        <v>218</v>
      </c>
      <c r="D17" s="3">
        <v>745440</v>
      </c>
      <c r="E17" s="5">
        <v>43866</v>
      </c>
      <c r="F17" s="18">
        <v>89.52</v>
      </c>
      <c r="G17" s="9" t="s">
        <v>141</v>
      </c>
      <c r="H17" s="9">
        <v>579</v>
      </c>
      <c r="I17" s="3" t="s">
        <v>22</v>
      </c>
      <c r="J17" s="35"/>
      <c r="K17" s="14"/>
      <c r="L17" s="25"/>
      <c r="M17" s="25"/>
      <c r="N17" s="14"/>
      <c r="O17" s="14"/>
      <c r="P17" s="26"/>
      <c r="Q17" s="25"/>
      <c r="R17" s="14"/>
    </row>
    <row r="18" spans="1:18" s="15" customFormat="1" ht="14.25" x14ac:dyDescent="0.2">
      <c r="A18" s="3" t="s">
        <v>70</v>
      </c>
      <c r="B18" s="3" t="s">
        <v>71</v>
      </c>
      <c r="C18" s="159">
        <v>218</v>
      </c>
      <c r="D18" s="3">
        <v>745440</v>
      </c>
      <c r="E18" s="5">
        <v>43866</v>
      </c>
      <c r="F18" s="18">
        <v>18.23</v>
      </c>
      <c r="G18" s="9" t="s">
        <v>142</v>
      </c>
      <c r="H18" s="9" t="s">
        <v>41</v>
      </c>
      <c r="I18" s="3" t="s">
        <v>12</v>
      </c>
      <c r="J18" s="35"/>
      <c r="K18" s="14"/>
      <c r="L18" s="25"/>
      <c r="M18" s="25"/>
      <c r="N18" s="14"/>
      <c r="O18" s="14"/>
      <c r="P18" s="26"/>
      <c r="Q18" s="25"/>
      <c r="R18" s="14"/>
    </row>
    <row r="19" spans="1:18" s="15" customFormat="1" ht="14.25" x14ac:dyDescent="0.2">
      <c r="A19" s="3" t="s">
        <v>76</v>
      </c>
      <c r="B19" s="3" t="s">
        <v>77</v>
      </c>
      <c r="C19" s="159">
        <v>229</v>
      </c>
      <c r="D19" s="3"/>
      <c r="E19" s="5">
        <v>43866</v>
      </c>
      <c r="F19" s="16">
        <v>290.17</v>
      </c>
      <c r="G19" s="6" t="s">
        <v>112</v>
      </c>
      <c r="H19" s="3">
        <v>580</v>
      </c>
      <c r="I19" s="3"/>
      <c r="J19" s="3"/>
      <c r="K19" s="14"/>
      <c r="L19" s="25"/>
      <c r="M19" s="25"/>
      <c r="N19" s="14"/>
      <c r="O19" s="14"/>
      <c r="P19" s="26"/>
      <c r="Q19" s="25"/>
      <c r="R19" s="14"/>
    </row>
    <row r="20" spans="1:18" s="15" customFormat="1" ht="14.25" x14ac:dyDescent="0.2">
      <c r="A20" s="10" t="s">
        <v>78</v>
      </c>
      <c r="B20" s="10" t="s">
        <v>78</v>
      </c>
      <c r="C20" s="160">
        <v>231</v>
      </c>
      <c r="D20" s="10"/>
      <c r="E20" s="5">
        <v>43866</v>
      </c>
      <c r="F20" s="18">
        <v>311.14999999999998</v>
      </c>
      <c r="G20" s="12" t="s">
        <v>189</v>
      </c>
      <c r="H20" s="3">
        <v>579</v>
      </c>
      <c r="I20" s="3"/>
      <c r="J20" s="3"/>
      <c r="K20" s="14"/>
      <c r="L20" s="25"/>
      <c r="M20" s="25"/>
      <c r="N20" s="14"/>
      <c r="O20" s="14"/>
      <c r="P20" s="26"/>
      <c r="Q20" s="25"/>
      <c r="R20" s="14"/>
    </row>
    <row r="21" spans="1:18" x14ac:dyDescent="0.25">
      <c r="A21" s="10" t="s">
        <v>130</v>
      </c>
      <c r="B21" s="10" t="s">
        <v>130</v>
      </c>
      <c r="C21" s="160">
        <v>221</v>
      </c>
      <c r="D21" s="10"/>
      <c r="E21" s="5">
        <v>43866</v>
      </c>
      <c r="F21" s="18">
        <v>129</v>
      </c>
      <c r="G21" s="12" t="s">
        <v>144</v>
      </c>
      <c r="H21" s="9" t="s">
        <v>34</v>
      </c>
      <c r="I21" s="3" t="s">
        <v>11</v>
      </c>
      <c r="J21" s="27"/>
    </row>
    <row r="22" spans="1:18" s="15" customFormat="1" ht="14.25" x14ac:dyDescent="0.2">
      <c r="A22" s="10" t="s">
        <v>159</v>
      </c>
      <c r="B22" s="10" t="s">
        <v>160</v>
      </c>
      <c r="C22" s="160">
        <v>225</v>
      </c>
      <c r="D22" s="10">
        <v>582938</v>
      </c>
      <c r="E22" s="5">
        <v>43866</v>
      </c>
      <c r="F22" s="18">
        <v>25.63</v>
      </c>
      <c r="G22" s="12" t="s">
        <v>169</v>
      </c>
      <c r="H22" s="3" t="s">
        <v>161</v>
      </c>
      <c r="I22" s="3" t="s">
        <v>12</v>
      </c>
      <c r="J22" s="32"/>
      <c r="K22" s="14"/>
      <c r="L22" s="25"/>
      <c r="M22" s="25"/>
      <c r="N22" s="14"/>
      <c r="O22" s="14"/>
      <c r="P22" s="26"/>
      <c r="Q22" s="25"/>
      <c r="R22" s="14"/>
    </row>
    <row r="23" spans="1:18" s="15" customFormat="1" ht="14.25" x14ac:dyDescent="0.2">
      <c r="A23" s="10" t="s">
        <v>159</v>
      </c>
      <c r="B23" s="10" t="s">
        <v>163</v>
      </c>
      <c r="C23" s="160">
        <v>225</v>
      </c>
      <c r="D23" s="10">
        <v>493629</v>
      </c>
      <c r="E23" s="5">
        <v>43866</v>
      </c>
      <c r="F23" s="18">
        <v>77.27</v>
      </c>
      <c r="G23" s="12" t="s">
        <v>169</v>
      </c>
      <c r="H23" s="3">
        <v>623</v>
      </c>
      <c r="I23" s="3"/>
      <c r="J23" s="32"/>
      <c r="K23" s="14"/>
      <c r="L23" s="25"/>
      <c r="M23" s="25"/>
      <c r="N23" s="14"/>
      <c r="O23" s="14"/>
      <c r="P23" s="26"/>
      <c r="Q23" s="25"/>
      <c r="R23" s="14"/>
    </row>
    <row r="24" spans="1:18" s="15" customFormat="1" ht="14.25" x14ac:dyDescent="0.2">
      <c r="A24" s="10" t="s">
        <v>159</v>
      </c>
      <c r="B24" s="10" t="s">
        <v>160</v>
      </c>
      <c r="C24" s="160">
        <v>225</v>
      </c>
      <c r="D24" s="10">
        <v>582938</v>
      </c>
      <c r="E24" s="5">
        <v>43866</v>
      </c>
      <c r="F24" s="18">
        <v>1.96</v>
      </c>
      <c r="G24" s="12" t="s">
        <v>162</v>
      </c>
      <c r="H24" s="3" t="s">
        <v>41</v>
      </c>
      <c r="I24" s="3" t="s">
        <v>12</v>
      </c>
      <c r="J24" s="32"/>
      <c r="K24" s="14"/>
      <c r="L24" s="25"/>
      <c r="M24" s="25"/>
      <c r="N24" s="14"/>
      <c r="O24" s="14"/>
      <c r="P24" s="26"/>
      <c r="Q24" s="25"/>
      <c r="R24" s="14"/>
    </row>
    <row r="25" spans="1:18" s="15" customFormat="1" ht="14.25" x14ac:dyDescent="0.2">
      <c r="A25" s="3" t="s">
        <v>136</v>
      </c>
      <c r="B25" s="3"/>
      <c r="C25" s="159">
        <v>226</v>
      </c>
      <c r="D25" s="3"/>
      <c r="E25" s="5">
        <v>43866</v>
      </c>
      <c r="F25" s="16">
        <v>189.97</v>
      </c>
      <c r="G25" s="6" t="s">
        <v>148</v>
      </c>
      <c r="H25" s="3">
        <v>638</v>
      </c>
      <c r="I25" s="3" t="s">
        <v>46</v>
      </c>
      <c r="J25" s="32"/>
      <c r="K25" s="14"/>
      <c r="L25" s="25"/>
      <c r="M25" s="25"/>
      <c r="N25" s="14"/>
      <c r="O25" s="14"/>
      <c r="P25" s="26"/>
      <c r="Q25" s="25"/>
      <c r="R25" s="14"/>
    </row>
    <row r="26" spans="1:18" s="15" customFormat="1" ht="14.25" x14ac:dyDescent="0.2">
      <c r="A26" s="3" t="s">
        <v>137</v>
      </c>
      <c r="B26" s="3"/>
      <c r="C26" s="159">
        <v>227</v>
      </c>
      <c r="D26" s="3"/>
      <c r="E26" s="5">
        <v>43866</v>
      </c>
      <c r="F26" s="16">
        <v>433.5</v>
      </c>
      <c r="G26" s="6" t="s">
        <v>149</v>
      </c>
      <c r="H26" s="3">
        <v>663</v>
      </c>
      <c r="I26" s="3" t="s">
        <v>11</v>
      </c>
      <c r="J26" s="3"/>
      <c r="K26" s="14"/>
      <c r="L26" s="25"/>
      <c r="M26" s="25"/>
      <c r="N26" s="14"/>
      <c r="O26" s="14"/>
      <c r="P26" s="26"/>
      <c r="Q26" s="25"/>
      <c r="R26" s="14"/>
    </row>
    <row r="27" spans="1:18" s="15" customFormat="1" ht="14.25" x14ac:dyDescent="0.2">
      <c r="A27" s="3" t="s">
        <v>170</v>
      </c>
      <c r="B27" s="3" t="s">
        <v>171</v>
      </c>
      <c r="C27" s="159">
        <v>232</v>
      </c>
      <c r="D27" s="3"/>
      <c r="E27" s="5">
        <v>43866</v>
      </c>
      <c r="F27" s="18">
        <v>83.6</v>
      </c>
      <c r="G27" s="6" t="s">
        <v>172</v>
      </c>
      <c r="H27" s="3" t="s">
        <v>173</v>
      </c>
      <c r="I27" s="3" t="s">
        <v>174</v>
      </c>
      <c r="J27" s="32"/>
      <c r="K27" s="14"/>
      <c r="L27" s="25"/>
      <c r="M27" s="25"/>
      <c r="N27" s="14"/>
      <c r="O27" s="14"/>
      <c r="P27" s="26"/>
      <c r="Q27" s="25"/>
      <c r="R27" s="14"/>
    </row>
    <row r="28" spans="1:18" s="15" customFormat="1" ht="14.25" x14ac:dyDescent="0.2">
      <c r="A28" s="10" t="s">
        <v>31</v>
      </c>
      <c r="B28" s="10" t="s">
        <v>32</v>
      </c>
      <c r="C28" s="160">
        <v>219</v>
      </c>
      <c r="D28" s="10"/>
      <c r="E28" s="5">
        <v>43866</v>
      </c>
      <c r="F28" s="18">
        <v>28.4</v>
      </c>
      <c r="G28" s="12" t="s">
        <v>33</v>
      </c>
      <c r="H28" s="3" t="s">
        <v>34</v>
      </c>
      <c r="I28" s="3" t="s">
        <v>46</v>
      </c>
      <c r="J28" s="23"/>
      <c r="K28" s="14"/>
      <c r="L28" s="25"/>
      <c r="M28" s="25"/>
      <c r="N28" s="14"/>
      <c r="O28" s="14"/>
      <c r="P28" s="26"/>
      <c r="Q28" s="25"/>
      <c r="R28" s="14"/>
    </row>
    <row r="29" spans="1:18" s="15" customFormat="1" ht="28.5" x14ac:dyDescent="0.2">
      <c r="A29" s="10" t="s">
        <v>175</v>
      </c>
      <c r="B29" s="10" t="s">
        <v>175</v>
      </c>
      <c r="C29" s="160">
        <v>220</v>
      </c>
      <c r="D29" s="10"/>
      <c r="E29" s="5">
        <v>43866</v>
      </c>
      <c r="F29" s="18">
        <v>499</v>
      </c>
      <c r="G29" s="12" t="s">
        <v>176</v>
      </c>
      <c r="H29" s="3">
        <v>74</v>
      </c>
      <c r="I29" s="3" t="s">
        <v>177</v>
      </c>
      <c r="J29" s="24" t="s">
        <v>178</v>
      </c>
      <c r="K29" s="14"/>
      <c r="L29" s="25"/>
      <c r="M29" s="25"/>
      <c r="N29" s="14"/>
      <c r="O29" s="14"/>
      <c r="P29" s="26"/>
      <c r="Q29" s="25"/>
      <c r="R29" s="14"/>
    </row>
    <row r="30" spans="1:18" s="15" customFormat="1" ht="14.25" x14ac:dyDescent="0.2">
      <c r="A30" s="10" t="s">
        <v>55</v>
      </c>
      <c r="B30" s="10" t="s">
        <v>55</v>
      </c>
      <c r="C30" s="160">
        <v>223</v>
      </c>
      <c r="D30" s="10"/>
      <c r="E30" s="5">
        <v>43866</v>
      </c>
      <c r="F30" s="18">
        <f>439.78/3</f>
        <v>146.59333333333333</v>
      </c>
      <c r="G30" s="12" t="s">
        <v>56</v>
      </c>
      <c r="H30" s="3">
        <v>663</v>
      </c>
      <c r="I30" s="3" t="s">
        <v>59</v>
      </c>
      <c r="J30" s="3"/>
      <c r="K30" s="14"/>
      <c r="L30" s="25"/>
      <c r="M30" s="25"/>
      <c r="N30" s="14"/>
      <c r="O30" s="14"/>
      <c r="P30" s="26"/>
      <c r="Q30" s="25"/>
      <c r="R30" s="14"/>
    </row>
    <row r="31" spans="1:18" s="15" customFormat="1" ht="14.25" x14ac:dyDescent="0.2">
      <c r="A31" s="10" t="s">
        <v>55</v>
      </c>
      <c r="B31" s="10" t="s">
        <v>55</v>
      </c>
      <c r="C31" s="160">
        <v>223</v>
      </c>
      <c r="D31" s="10"/>
      <c r="E31" s="5">
        <v>43866</v>
      </c>
      <c r="F31" s="18">
        <v>146.59333333333333</v>
      </c>
      <c r="G31" s="12" t="s">
        <v>56</v>
      </c>
      <c r="H31" s="3">
        <v>663</v>
      </c>
      <c r="I31" s="3" t="s">
        <v>36</v>
      </c>
      <c r="J31" s="3"/>
      <c r="K31" s="14"/>
      <c r="L31" s="25"/>
      <c r="M31" s="25"/>
      <c r="N31" s="14"/>
      <c r="O31" s="14"/>
      <c r="P31" s="26"/>
      <c r="Q31" s="25"/>
      <c r="R31" s="14"/>
    </row>
    <row r="32" spans="1:18" s="15" customFormat="1" ht="14.25" x14ac:dyDescent="0.2">
      <c r="A32" s="10" t="s">
        <v>55</v>
      </c>
      <c r="B32" s="10" t="s">
        <v>55</v>
      </c>
      <c r="C32" s="160">
        <v>223</v>
      </c>
      <c r="D32" s="10"/>
      <c r="E32" s="5">
        <v>43866</v>
      </c>
      <c r="F32" s="18">
        <v>146.59333333333333</v>
      </c>
      <c r="G32" s="12" t="s">
        <v>56</v>
      </c>
      <c r="H32" s="3">
        <v>663</v>
      </c>
      <c r="I32" s="3" t="s">
        <v>60</v>
      </c>
      <c r="J32" s="3"/>
      <c r="K32" s="14"/>
      <c r="L32" s="25"/>
      <c r="M32" s="25"/>
      <c r="N32" s="14"/>
      <c r="O32" s="14"/>
      <c r="P32" s="26"/>
      <c r="Q32" s="25"/>
      <c r="R32" s="14"/>
    </row>
    <row r="33" spans="1:18" s="15" customFormat="1" ht="14.25" x14ac:dyDescent="0.2">
      <c r="A33" s="3" t="s">
        <v>17</v>
      </c>
      <c r="B33" s="3" t="s">
        <v>17</v>
      </c>
      <c r="C33" s="159">
        <v>10</v>
      </c>
      <c r="D33" s="3"/>
      <c r="E33" s="5">
        <v>43866</v>
      </c>
      <c r="F33" s="18">
        <v>116.02</v>
      </c>
      <c r="G33" s="9" t="s">
        <v>18</v>
      </c>
      <c r="H33" s="9" t="s">
        <v>19</v>
      </c>
      <c r="I33" s="3" t="s">
        <v>20</v>
      </c>
      <c r="J33" s="3"/>
      <c r="K33" s="14"/>
      <c r="L33" s="25"/>
      <c r="M33" s="25"/>
      <c r="N33" s="14"/>
      <c r="O33" s="14"/>
      <c r="P33" s="26"/>
      <c r="Q33" s="25"/>
      <c r="R33" s="14"/>
    </row>
    <row r="34" spans="1:18" s="15" customFormat="1" ht="14.25" x14ac:dyDescent="0.2">
      <c r="A34" s="3" t="s">
        <v>21</v>
      </c>
      <c r="B34" s="3" t="s">
        <v>21</v>
      </c>
      <c r="C34" s="159">
        <v>32</v>
      </c>
      <c r="D34" s="3"/>
      <c r="E34" s="5">
        <v>43866</v>
      </c>
      <c r="F34" s="18">
        <f>679.67*0.5</f>
        <v>339.83499999999998</v>
      </c>
      <c r="G34" s="9" t="s">
        <v>18</v>
      </c>
      <c r="H34" s="9" t="s">
        <v>19</v>
      </c>
      <c r="I34" s="3" t="s">
        <v>25</v>
      </c>
      <c r="J34" s="3"/>
      <c r="K34" s="14"/>
      <c r="L34" s="25"/>
      <c r="M34" s="25"/>
      <c r="N34" s="14"/>
      <c r="O34" s="14"/>
      <c r="P34" s="26"/>
      <c r="Q34" s="25"/>
      <c r="R34" s="14"/>
    </row>
    <row r="35" spans="1:18" s="15" customFormat="1" ht="15.95" customHeight="1" x14ac:dyDescent="0.2">
      <c r="A35" s="3" t="s">
        <v>21</v>
      </c>
      <c r="B35" s="3" t="s">
        <v>21</v>
      </c>
      <c r="C35" s="159">
        <v>32</v>
      </c>
      <c r="D35" s="3"/>
      <c r="E35" s="5">
        <v>43866</v>
      </c>
      <c r="F35" s="18">
        <f>679.67*0.355</f>
        <v>241.28284999999997</v>
      </c>
      <c r="G35" s="9" t="s">
        <v>18</v>
      </c>
      <c r="H35" s="9" t="s">
        <v>19</v>
      </c>
      <c r="I35" s="3" t="s">
        <v>15</v>
      </c>
      <c r="J35" s="3"/>
    </row>
    <row r="36" spans="1:18" s="15" customFormat="1" ht="15.95" customHeight="1" x14ac:dyDescent="0.2">
      <c r="A36" s="3" t="s">
        <v>21</v>
      </c>
      <c r="B36" s="3" t="s">
        <v>21</v>
      </c>
      <c r="C36" s="159">
        <v>32</v>
      </c>
      <c r="D36" s="3"/>
      <c r="E36" s="5">
        <v>43866</v>
      </c>
      <c r="F36" s="18">
        <f>679.67*0.145</f>
        <v>98.552149999999983</v>
      </c>
      <c r="G36" s="9" t="s">
        <v>18</v>
      </c>
      <c r="H36" s="9" t="s">
        <v>19</v>
      </c>
      <c r="I36" s="3" t="s">
        <v>20</v>
      </c>
      <c r="J36" s="3"/>
    </row>
    <row r="37" spans="1:18" s="15" customFormat="1" ht="15.95" customHeight="1" x14ac:dyDescent="0.2">
      <c r="A37" s="10" t="s">
        <v>179</v>
      </c>
      <c r="B37" s="10" t="s">
        <v>179</v>
      </c>
      <c r="C37" s="160">
        <v>233</v>
      </c>
      <c r="D37" s="10">
        <v>4760</v>
      </c>
      <c r="E37" s="5">
        <v>43866</v>
      </c>
      <c r="F37" s="18">
        <v>499</v>
      </c>
      <c r="G37" s="10" t="s">
        <v>180</v>
      </c>
      <c r="H37" s="10">
        <v>858</v>
      </c>
      <c r="I37" s="10" t="s">
        <v>11</v>
      </c>
      <c r="J37" s="10"/>
    </row>
    <row r="38" spans="1:18" s="15" customFormat="1" ht="15.95" customHeight="1" x14ac:dyDescent="0.2">
      <c r="A38" s="3" t="s">
        <v>79</v>
      </c>
      <c r="B38" s="3" t="s">
        <v>79</v>
      </c>
      <c r="C38" s="159">
        <v>119</v>
      </c>
      <c r="D38" s="3"/>
      <c r="E38" s="5">
        <v>43866</v>
      </c>
      <c r="F38" s="16">
        <v>6.99</v>
      </c>
      <c r="G38" s="6"/>
      <c r="H38" s="3">
        <v>543</v>
      </c>
      <c r="I38" s="3"/>
      <c r="J38" s="3"/>
    </row>
    <row r="39" spans="1:18" s="15" customFormat="1" ht="15.95" customHeight="1" x14ac:dyDescent="0.2">
      <c r="A39" s="10" t="s">
        <v>31</v>
      </c>
      <c r="B39" s="10" t="s">
        <v>32</v>
      </c>
      <c r="C39" s="160">
        <v>219</v>
      </c>
      <c r="D39" s="10"/>
      <c r="E39" s="5">
        <v>43866</v>
      </c>
      <c r="F39" s="18">
        <v>28.4</v>
      </c>
      <c r="G39" s="10" t="s">
        <v>33</v>
      </c>
      <c r="H39" s="10" t="s">
        <v>34</v>
      </c>
      <c r="I39" s="10" t="s">
        <v>26</v>
      </c>
      <c r="J39" s="10"/>
    </row>
    <row r="40" spans="1:18" s="15" customFormat="1" ht="15.95" customHeight="1" x14ac:dyDescent="0.2">
      <c r="A40" s="19" t="s">
        <v>183</v>
      </c>
      <c r="B40" s="19" t="s">
        <v>350</v>
      </c>
      <c r="C40" s="162">
        <v>59</v>
      </c>
      <c r="D40" s="19"/>
      <c r="E40" s="5">
        <v>43866</v>
      </c>
      <c r="F40" s="21">
        <v>48.75</v>
      </c>
      <c r="G40" s="11" t="s">
        <v>181</v>
      </c>
      <c r="H40" s="19">
        <v>618</v>
      </c>
      <c r="I40" s="22" t="s">
        <v>182</v>
      </c>
      <c r="J40" s="10"/>
    </row>
    <row r="41" spans="1:18" s="15" customFormat="1" ht="15.95" customHeight="1" x14ac:dyDescent="0.2">
      <c r="A41" s="31" t="s">
        <v>31</v>
      </c>
      <c r="B41" s="31" t="s">
        <v>32</v>
      </c>
      <c r="C41" s="163">
        <v>219</v>
      </c>
      <c r="D41" s="31"/>
      <c r="E41" s="5">
        <v>43866</v>
      </c>
      <c r="F41" s="30">
        <v>28.4</v>
      </c>
      <c r="G41" s="9" t="s">
        <v>33</v>
      </c>
      <c r="H41" s="9" t="s">
        <v>34</v>
      </c>
      <c r="I41" s="15" t="s">
        <v>168</v>
      </c>
      <c r="J41" s="10"/>
    </row>
    <row r="42" spans="1:18" s="15" customFormat="1" ht="15.95" customHeight="1" x14ac:dyDescent="0.2">
      <c r="A42" s="31" t="s">
        <v>31</v>
      </c>
      <c r="B42" s="31" t="s">
        <v>32</v>
      </c>
      <c r="C42" s="163">
        <v>219</v>
      </c>
      <c r="D42" s="31"/>
      <c r="E42" s="5">
        <v>43866</v>
      </c>
      <c r="F42" s="30">
        <v>28.4</v>
      </c>
      <c r="G42" s="9" t="s">
        <v>33</v>
      </c>
      <c r="H42" s="9" t="s">
        <v>34</v>
      </c>
      <c r="I42" s="31" t="s">
        <v>62</v>
      </c>
      <c r="J42" s="10"/>
    </row>
    <row r="43" spans="1:18" s="15" customFormat="1" ht="15.95" customHeight="1" x14ac:dyDescent="0.2">
      <c r="A43" s="31" t="s">
        <v>31</v>
      </c>
      <c r="B43" s="31" t="s">
        <v>32</v>
      </c>
      <c r="C43" s="163">
        <v>219</v>
      </c>
      <c r="D43" s="31"/>
      <c r="E43" s="5">
        <v>43866</v>
      </c>
      <c r="F43" s="30">
        <v>28.4</v>
      </c>
      <c r="G43" s="9" t="s">
        <v>33</v>
      </c>
      <c r="H43" s="9" t="s">
        <v>34</v>
      </c>
      <c r="I43" s="31" t="s">
        <v>26</v>
      </c>
      <c r="J43" s="10"/>
    </row>
    <row r="44" spans="1:18" s="15" customFormat="1" ht="15.95" customHeight="1" x14ac:dyDescent="0.2">
      <c r="A44" s="31" t="s">
        <v>31</v>
      </c>
      <c r="B44" s="31" t="s">
        <v>32</v>
      </c>
      <c r="C44" s="163">
        <v>219</v>
      </c>
      <c r="D44" s="31"/>
      <c r="E44" s="5">
        <v>43866</v>
      </c>
      <c r="F44" s="30">
        <v>28.4</v>
      </c>
      <c r="G44" s="9" t="s">
        <v>33</v>
      </c>
      <c r="H44" s="9" t="s">
        <v>34</v>
      </c>
      <c r="I44" s="31" t="s">
        <v>167</v>
      </c>
      <c r="J44" s="10"/>
    </row>
    <row r="45" spans="1:18" s="15" customFormat="1" ht="15.95" customHeight="1" x14ac:dyDescent="0.2">
      <c r="A45" s="31" t="s">
        <v>31</v>
      </c>
      <c r="B45" s="31" t="s">
        <v>32</v>
      </c>
      <c r="C45" s="163">
        <v>219</v>
      </c>
      <c r="D45" s="31"/>
      <c r="E45" s="5">
        <v>43866</v>
      </c>
      <c r="F45" s="30">
        <v>28.4</v>
      </c>
      <c r="G45" s="9" t="s">
        <v>33</v>
      </c>
      <c r="H45" s="9" t="s">
        <v>34</v>
      </c>
      <c r="I45" s="31" t="s">
        <v>36</v>
      </c>
      <c r="J45" s="10"/>
    </row>
    <row r="46" spans="1:18" s="15" customFormat="1" ht="15.95" customHeight="1" x14ac:dyDescent="0.2">
      <c r="A46" s="3" t="s">
        <v>170</v>
      </c>
      <c r="B46" s="3" t="s">
        <v>171</v>
      </c>
      <c r="C46" s="159">
        <v>232</v>
      </c>
      <c r="D46" s="3"/>
      <c r="E46" s="5">
        <v>43866</v>
      </c>
      <c r="F46" s="18">
        <v>83.6</v>
      </c>
      <c r="G46" s="6" t="s">
        <v>172</v>
      </c>
      <c r="H46" s="3" t="s">
        <v>173</v>
      </c>
      <c r="I46" s="3" t="s">
        <v>174</v>
      </c>
      <c r="J46" s="32"/>
    </row>
    <row r="47" spans="1:18" s="15" customFormat="1" ht="15.95" customHeight="1" x14ac:dyDescent="0.2">
      <c r="A47" s="3" t="s">
        <v>73</v>
      </c>
      <c r="B47" s="3"/>
      <c r="C47" s="159">
        <v>224</v>
      </c>
      <c r="D47" s="3"/>
      <c r="E47" s="5">
        <v>43866</v>
      </c>
      <c r="F47" s="16">
        <v>45</v>
      </c>
      <c r="G47" s="6"/>
      <c r="H47" s="3"/>
      <c r="I47" s="3"/>
      <c r="J47" s="3"/>
    </row>
    <row r="48" spans="1:18" s="15" customFormat="1" ht="15.95" customHeight="1" x14ac:dyDescent="0.2">
      <c r="A48" s="3" t="s">
        <v>44</v>
      </c>
      <c r="B48" s="3"/>
      <c r="C48" s="159">
        <v>224</v>
      </c>
      <c r="D48" s="3"/>
      <c r="E48" s="5">
        <v>43866</v>
      </c>
      <c r="F48" s="18">
        <v>-5.01</v>
      </c>
      <c r="G48" s="6"/>
      <c r="H48" s="3"/>
      <c r="I48" s="3"/>
      <c r="J48" s="10"/>
    </row>
    <row r="49" spans="1:10" s="15" customFormat="1" ht="15.95" customHeight="1" x14ac:dyDescent="0.2">
      <c r="A49" s="3" t="s">
        <v>45</v>
      </c>
      <c r="B49" s="3"/>
      <c r="C49" s="159">
        <v>224</v>
      </c>
      <c r="D49" s="3"/>
      <c r="E49" s="5">
        <v>43866</v>
      </c>
      <c r="F49" s="18">
        <v>82.08</v>
      </c>
      <c r="G49" s="6"/>
      <c r="H49" s="3"/>
      <c r="I49" s="3"/>
      <c r="J49" s="10"/>
    </row>
    <row r="50" spans="1:10" ht="15.75" thickBot="1" x14ac:dyDescent="0.3">
      <c r="A50" s="3"/>
      <c r="B50" s="3"/>
      <c r="C50" s="159"/>
      <c r="D50" s="3"/>
      <c r="E50" s="5"/>
      <c r="F50" s="18"/>
      <c r="G50" s="6"/>
      <c r="H50" s="3"/>
      <c r="I50" s="3"/>
      <c r="J50" s="10"/>
    </row>
    <row r="51" spans="1:10" ht="15.75" thickBot="1" x14ac:dyDescent="0.3">
      <c r="E51" s="8"/>
      <c r="F51" s="156">
        <f>SUM(F4:F50)</f>
        <v>10478.23</v>
      </c>
    </row>
    <row r="52" spans="1:10" x14ac:dyDescent="0.25">
      <c r="E52" s="8"/>
    </row>
    <row r="53" spans="1:10" x14ac:dyDescent="0.25">
      <c r="E53" s="8"/>
    </row>
    <row r="54" spans="1:10" ht="15.75" x14ac:dyDescent="0.25">
      <c r="D54" s="13"/>
      <c r="E54" s="8"/>
    </row>
    <row r="55" spans="1:10" x14ac:dyDescent="0.25">
      <c r="E55" s="8"/>
    </row>
    <row r="56" spans="1:10" x14ac:dyDescent="0.25">
      <c r="E56" s="8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22" workbookViewId="0">
      <selection activeCell="F35" sqref="F35"/>
    </sheetView>
  </sheetViews>
  <sheetFormatPr defaultRowHeight="15" x14ac:dyDescent="0.25"/>
  <cols>
    <col min="1" max="1" width="33.42578125" style="7" customWidth="1"/>
    <col min="2" max="2" width="37.42578125" style="7" customWidth="1"/>
    <col min="3" max="3" width="14" style="161" bestFit="1" customWidth="1"/>
    <col min="4" max="4" width="22.7109375" style="7" customWidth="1"/>
    <col min="5" max="5" width="16.7109375" style="7" customWidth="1"/>
    <col min="6" max="6" width="25.85546875" style="17" customWidth="1"/>
    <col min="7" max="7" width="35" style="7" customWidth="1"/>
    <col min="8" max="8" width="23.28515625" style="7" customWidth="1"/>
    <col min="9" max="9" width="20.28515625" style="7" hidden="1" customWidth="1"/>
    <col min="10" max="10" width="25.5703125" style="7" hidden="1" customWidth="1"/>
    <col min="11" max="16384" width="9.140625" style="7"/>
  </cols>
  <sheetData>
    <row r="1" spans="1:18" ht="15.75" thickBot="1" x14ac:dyDescent="0.3">
      <c r="A1" s="199" t="s">
        <v>116</v>
      </c>
      <c r="B1" s="200"/>
      <c r="C1" s="200"/>
      <c r="D1" s="200"/>
      <c r="E1" s="200"/>
      <c r="F1" s="200"/>
      <c r="G1" s="200"/>
      <c r="H1" s="200"/>
      <c r="I1" s="200"/>
      <c r="J1" s="201"/>
    </row>
    <row r="2" spans="1:18" ht="15.75" thickBot="1" x14ac:dyDescent="0.3">
      <c r="A2" s="15"/>
      <c r="B2" s="15"/>
      <c r="C2" s="157"/>
      <c r="D2" s="15"/>
      <c r="E2" s="15"/>
      <c r="F2" s="147"/>
      <c r="G2" s="15"/>
      <c r="H2" s="148"/>
      <c r="I2" s="15"/>
      <c r="J2" s="15"/>
    </row>
    <row r="3" spans="1:18" x14ac:dyDescent="0.25">
      <c r="A3" s="149" t="s">
        <v>0</v>
      </c>
      <c r="B3" s="150" t="s">
        <v>1</v>
      </c>
      <c r="C3" s="158" t="s">
        <v>344</v>
      </c>
      <c r="D3" s="150" t="s">
        <v>2</v>
      </c>
      <c r="E3" s="151" t="s">
        <v>3</v>
      </c>
      <c r="F3" s="152" t="s">
        <v>4</v>
      </c>
      <c r="G3" s="151" t="s">
        <v>5</v>
      </c>
      <c r="H3" s="153" t="s">
        <v>6</v>
      </c>
      <c r="I3" s="151" t="s">
        <v>7</v>
      </c>
      <c r="J3" s="154" t="s">
        <v>8</v>
      </c>
    </row>
    <row r="4" spans="1:18" ht="29.25" x14ac:dyDescent="0.25">
      <c r="A4" s="5" t="s">
        <v>184</v>
      </c>
      <c r="B4" s="5" t="s">
        <v>43</v>
      </c>
      <c r="C4" s="159">
        <v>205</v>
      </c>
      <c r="D4" s="4">
        <v>584098</v>
      </c>
      <c r="E4" s="5">
        <v>43895</v>
      </c>
      <c r="F4" s="18">
        <v>231.25</v>
      </c>
      <c r="G4" s="6" t="s">
        <v>185</v>
      </c>
      <c r="H4" s="3">
        <v>74</v>
      </c>
      <c r="I4" s="10" t="s">
        <v>49</v>
      </c>
      <c r="J4" s="28" t="s">
        <v>54</v>
      </c>
    </row>
    <row r="5" spans="1:18" x14ac:dyDescent="0.25">
      <c r="A5" s="5" t="s">
        <v>186</v>
      </c>
      <c r="B5" s="5" t="s">
        <v>351</v>
      </c>
      <c r="C5" s="159">
        <v>207</v>
      </c>
      <c r="D5" s="4"/>
      <c r="E5" s="5">
        <v>43895</v>
      </c>
      <c r="F5" s="18">
        <v>90.06</v>
      </c>
      <c r="G5" s="6" t="s">
        <v>118</v>
      </c>
      <c r="H5" s="3">
        <v>799</v>
      </c>
      <c r="I5" s="10" t="s">
        <v>38</v>
      </c>
      <c r="J5" s="28"/>
    </row>
    <row r="6" spans="1:18" x14ac:dyDescent="0.25">
      <c r="A6" s="3" t="s">
        <v>187</v>
      </c>
      <c r="B6" s="3" t="s">
        <v>187</v>
      </c>
      <c r="C6" s="159">
        <v>209</v>
      </c>
      <c r="D6" s="3">
        <v>116258</v>
      </c>
      <c r="E6" s="5">
        <v>43895</v>
      </c>
      <c r="F6" s="18">
        <v>462.41</v>
      </c>
      <c r="G6" s="9" t="s">
        <v>24</v>
      </c>
      <c r="H6" s="9" t="s">
        <v>14</v>
      </c>
      <c r="I6" s="3" t="s">
        <v>15</v>
      </c>
      <c r="J6" s="23" t="s">
        <v>16</v>
      </c>
    </row>
    <row r="7" spans="1:18" ht="28.5" x14ac:dyDescent="0.25">
      <c r="A7" s="3" t="s">
        <v>63</v>
      </c>
      <c r="B7" s="3" t="s">
        <v>64</v>
      </c>
      <c r="C7" s="159">
        <v>210</v>
      </c>
      <c r="D7" s="3">
        <v>196698</v>
      </c>
      <c r="E7" s="5">
        <v>43895</v>
      </c>
      <c r="F7" s="18">
        <v>578.33000000000004</v>
      </c>
      <c r="G7" s="9" t="s">
        <v>119</v>
      </c>
      <c r="H7" s="9" t="s">
        <v>348</v>
      </c>
      <c r="I7" s="3"/>
      <c r="J7" s="23" t="s">
        <v>58</v>
      </c>
    </row>
    <row r="8" spans="1:18" x14ac:dyDescent="0.25">
      <c r="A8" s="3" t="s">
        <v>188</v>
      </c>
      <c r="B8" s="3" t="s">
        <v>188</v>
      </c>
      <c r="C8" s="159">
        <v>204</v>
      </c>
      <c r="D8" s="3">
        <v>1409333</v>
      </c>
      <c r="E8" s="5">
        <v>43895</v>
      </c>
      <c r="F8" s="33">
        <v>579.79999999999995</v>
      </c>
      <c r="G8" s="6" t="s">
        <v>120</v>
      </c>
      <c r="H8" s="3">
        <v>765</v>
      </c>
      <c r="I8" s="155" t="s">
        <v>10</v>
      </c>
      <c r="J8" s="34"/>
    </row>
    <row r="9" spans="1:18" s="15" customFormat="1" ht="28.5" x14ac:dyDescent="0.2">
      <c r="A9" s="3" t="s">
        <v>66</v>
      </c>
      <c r="B9" s="3" t="s">
        <v>67</v>
      </c>
      <c r="C9" s="159">
        <v>186</v>
      </c>
      <c r="D9" s="3"/>
      <c r="E9" s="5">
        <v>43895</v>
      </c>
      <c r="F9" s="18">
        <v>485.02</v>
      </c>
      <c r="G9" s="9" t="s">
        <v>121</v>
      </c>
      <c r="H9" s="9" t="s">
        <v>347</v>
      </c>
      <c r="I9" s="3"/>
      <c r="J9" s="23" t="s">
        <v>58</v>
      </c>
      <c r="K9" s="14"/>
      <c r="L9" s="25"/>
      <c r="M9" s="25"/>
      <c r="N9" s="14"/>
      <c r="O9" s="14"/>
      <c r="P9" s="26"/>
      <c r="Q9" s="25"/>
      <c r="R9" s="14"/>
    </row>
    <row r="10" spans="1:18" s="15" customFormat="1" ht="28.5" x14ac:dyDescent="0.2">
      <c r="A10" s="3" t="s">
        <v>68</v>
      </c>
      <c r="B10" s="3" t="s">
        <v>68</v>
      </c>
      <c r="C10" s="159">
        <v>186</v>
      </c>
      <c r="D10" s="3">
        <v>2658332</v>
      </c>
      <c r="E10" s="5">
        <v>43895</v>
      </c>
      <c r="F10" s="18">
        <v>367.29</v>
      </c>
      <c r="G10" s="9" t="s">
        <v>122</v>
      </c>
      <c r="H10" s="9" t="s">
        <v>347</v>
      </c>
      <c r="I10" s="3"/>
      <c r="J10" s="23" t="s">
        <v>58</v>
      </c>
      <c r="K10" s="14"/>
      <c r="L10" s="25"/>
      <c r="M10" s="25"/>
      <c r="N10" s="14"/>
      <c r="O10" s="14"/>
      <c r="P10" s="26"/>
      <c r="Q10" s="25"/>
      <c r="R10" s="14"/>
    </row>
    <row r="11" spans="1:18" s="15" customFormat="1" ht="14.25" x14ac:dyDescent="0.2">
      <c r="A11" s="10" t="s">
        <v>78</v>
      </c>
      <c r="B11" s="10" t="s">
        <v>78</v>
      </c>
      <c r="C11" s="160">
        <v>233</v>
      </c>
      <c r="D11" s="10"/>
      <c r="E11" s="5">
        <v>43895</v>
      </c>
      <c r="F11" s="18">
        <v>311.14999999999998</v>
      </c>
      <c r="G11" s="12" t="s">
        <v>113</v>
      </c>
      <c r="H11" s="3">
        <v>579</v>
      </c>
      <c r="I11" s="3"/>
      <c r="J11" s="3"/>
      <c r="K11" s="14"/>
      <c r="L11" s="25"/>
      <c r="M11" s="25"/>
      <c r="N11" s="14"/>
      <c r="O11" s="14"/>
      <c r="P11" s="26"/>
      <c r="Q11" s="25"/>
      <c r="R11" s="14"/>
    </row>
    <row r="12" spans="1:18" s="15" customFormat="1" ht="28.5" x14ac:dyDescent="0.2">
      <c r="A12" s="3" t="s">
        <v>66</v>
      </c>
      <c r="B12" s="3" t="s">
        <v>123</v>
      </c>
      <c r="C12" s="159">
        <v>186</v>
      </c>
      <c r="D12" s="3">
        <v>2658332</v>
      </c>
      <c r="E12" s="5">
        <v>43895</v>
      </c>
      <c r="F12" s="18">
        <v>367.29</v>
      </c>
      <c r="G12" s="9" t="s">
        <v>122</v>
      </c>
      <c r="H12" s="9" t="s">
        <v>347</v>
      </c>
      <c r="I12" s="3"/>
      <c r="J12" s="35" t="s">
        <v>58</v>
      </c>
      <c r="K12" s="14"/>
      <c r="L12" s="25"/>
      <c r="M12" s="25"/>
      <c r="N12" s="14"/>
      <c r="O12" s="14"/>
      <c r="P12" s="26"/>
      <c r="Q12" s="25"/>
      <c r="R12" s="14"/>
    </row>
    <row r="13" spans="1:18" s="15" customFormat="1" ht="14.25" x14ac:dyDescent="0.2">
      <c r="A13" s="10" t="s">
        <v>42</v>
      </c>
      <c r="B13" s="10" t="s">
        <v>42</v>
      </c>
      <c r="C13" s="160">
        <v>203</v>
      </c>
      <c r="D13" s="10">
        <v>5667110</v>
      </c>
      <c r="E13" s="5">
        <v>43895</v>
      </c>
      <c r="F13" s="18">
        <v>326.31</v>
      </c>
      <c r="G13" s="12" t="s">
        <v>151</v>
      </c>
      <c r="H13" s="9">
        <v>579</v>
      </c>
      <c r="I13" s="3" t="s">
        <v>22</v>
      </c>
      <c r="J13" s="27"/>
      <c r="K13" s="14"/>
      <c r="L13" s="25"/>
      <c r="M13" s="25"/>
      <c r="N13" s="14"/>
      <c r="O13" s="14"/>
      <c r="P13" s="26"/>
      <c r="Q13" s="25"/>
      <c r="R13" s="14"/>
    </row>
    <row r="14" spans="1:18" x14ac:dyDescent="0.25">
      <c r="A14" s="10" t="s">
        <v>130</v>
      </c>
      <c r="B14" s="10" t="s">
        <v>130</v>
      </c>
      <c r="C14" s="160">
        <v>221</v>
      </c>
      <c r="D14" s="10"/>
      <c r="E14" s="5">
        <v>43895</v>
      </c>
      <c r="F14" s="18">
        <v>129</v>
      </c>
      <c r="G14" s="12" t="s">
        <v>152</v>
      </c>
      <c r="H14" s="9" t="s">
        <v>190</v>
      </c>
      <c r="I14" s="3" t="s">
        <v>11</v>
      </c>
      <c r="J14" s="27"/>
    </row>
    <row r="15" spans="1:18" x14ac:dyDescent="0.25">
      <c r="A15" s="10" t="s">
        <v>159</v>
      </c>
      <c r="B15" s="10" t="s">
        <v>160</v>
      </c>
      <c r="C15" s="160">
        <v>225</v>
      </c>
      <c r="D15" s="10">
        <v>582938</v>
      </c>
      <c r="E15" s="5">
        <v>43895</v>
      </c>
      <c r="F15" s="18">
        <v>25.63</v>
      </c>
      <c r="G15" s="12" t="s">
        <v>191</v>
      </c>
      <c r="H15" s="3" t="s">
        <v>161</v>
      </c>
      <c r="I15" s="3" t="s">
        <v>12</v>
      </c>
      <c r="J15" s="27"/>
    </row>
    <row r="16" spans="1:18" x14ac:dyDescent="0.25">
      <c r="A16" s="10" t="s">
        <v>159</v>
      </c>
      <c r="B16" s="10" t="s">
        <v>163</v>
      </c>
      <c r="C16" s="160">
        <v>225</v>
      </c>
      <c r="D16" s="10">
        <v>493629</v>
      </c>
      <c r="E16" s="5">
        <v>43895</v>
      </c>
      <c r="F16" s="18">
        <v>77.27</v>
      </c>
      <c r="G16" s="12" t="s">
        <v>191</v>
      </c>
      <c r="H16" s="3">
        <v>623</v>
      </c>
      <c r="I16" s="3"/>
      <c r="J16" s="27"/>
    </row>
    <row r="17" spans="1:18" x14ac:dyDescent="0.25">
      <c r="A17" s="10" t="s">
        <v>159</v>
      </c>
      <c r="B17" s="10" t="s">
        <v>160</v>
      </c>
      <c r="C17" s="160">
        <v>225</v>
      </c>
      <c r="D17" s="10">
        <v>582938</v>
      </c>
      <c r="E17" s="5">
        <v>43895</v>
      </c>
      <c r="F17" s="18">
        <v>1.96</v>
      </c>
      <c r="G17" s="12" t="s">
        <v>162</v>
      </c>
      <c r="H17" s="3" t="s">
        <v>41</v>
      </c>
      <c r="I17" s="3" t="s">
        <v>12</v>
      </c>
      <c r="J17" s="27"/>
    </row>
    <row r="18" spans="1:18" s="15" customFormat="1" ht="15.95" customHeight="1" x14ac:dyDescent="0.2">
      <c r="A18" s="3" t="s">
        <v>136</v>
      </c>
      <c r="B18" s="3"/>
      <c r="C18" s="159">
        <v>226</v>
      </c>
      <c r="D18" s="3"/>
      <c r="E18" s="5">
        <v>43895</v>
      </c>
      <c r="F18" s="16">
        <v>189.97</v>
      </c>
      <c r="G18" s="6" t="s">
        <v>153</v>
      </c>
      <c r="H18" s="3">
        <v>638</v>
      </c>
      <c r="I18" s="3" t="s">
        <v>46</v>
      </c>
      <c r="J18" s="3"/>
    </row>
    <row r="19" spans="1:18" s="15" customFormat="1" ht="14.25" x14ac:dyDescent="0.2">
      <c r="A19" s="3" t="s">
        <v>192</v>
      </c>
      <c r="B19" s="3" t="s">
        <v>192</v>
      </c>
      <c r="C19" s="159">
        <v>234</v>
      </c>
      <c r="D19" s="3"/>
      <c r="E19" s="5">
        <v>43895</v>
      </c>
      <c r="F19" s="16">
        <v>226.38</v>
      </c>
      <c r="G19" s="6" t="s">
        <v>193</v>
      </c>
      <c r="H19" s="3">
        <v>697</v>
      </c>
      <c r="I19" s="3" t="s">
        <v>26</v>
      </c>
      <c r="J19" s="32"/>
      <c r="K19" s="14"/>
      <c r="L19" s="25"/>
      <c r="M19" s="25"/>
      <c r="N19" s="14"/>
      <c r="O19" s="14"/>
      <c r="P19" s="26"/>
      <c r="Q19" s="25"/>
      <c r="R19" s="14"/>
    </row>
    <row r="20" spans="1:18" s="15" customFormat="1" ht="14.25" x14ac:dyDescent="0.2">
      <c r="A20" s="3" t="s">
        <v>195</v>
      </c>
      <c r="B20" s="3" t="s">
        <v>195</v>
      </c>
      <c r="C20" s="159">
        <v>235</v>
      </c>
      <c r="D20" s="3"/>
      <c r="E20" s="5">
        <v>43895</v>
      </c>
      <c r="F20" s="16">
        <v>197</v>
      </c>
      <c r="G20" s="6" t="s">
        <v>196</v>
      </c>
      <c r="H20" s="3">
        <v>554</v>
      </c>
      <c r="I20" s="3" t="s">
        <v>46</v>
      </c>
      <c r="J20" s="32"/>
      <c r="K20" s="14"/>
      <c r="L20" s="25"/>
      <c r="M20" s="25"/>
      <c r="N20" s="14"/>
      <c r="O20" s="14"/>
      <c r="P20" s="26"/>
      <c r="Q20" s="25"/>
      <c r="R20" s="14"/>
    </row>
    <row r="21" spans="1:18" s="15" customFormat="1" ht="14.25" x14ac:dyDescent="0.2">
      <c r="A21" s="3" t="s">
        <v>31</v>
      </c>
      <c r="B21" s="3" t="s">
        <v>32</v>
      </c>
      <c r="C21" s="159">
        <v>219</v>
      </c>
      <c r="D21" s="3">
        <v>127074</v>
      </c>
      <c r="E21" s="5">
        <v>43895</v>
      </c>
      <c r="F21" s="16">
        <v>28.4</v>
      </c>
      <c r="G21" s="6" t="s">
        <v>33</v>
      </c>
      <c r="H21" s="3" t="s">
        <v>34</v>
      </c>
      <c r="I21" s="3" t="s">
        <v>46</v>
      </c>
      <c r="J21" s="3"/>
      <c r="K21" s="14"/>
      <c r="L21" s="25"/>
      <c r="M21" s="25"/>
      <c r="N21" s="14"/>
      <c r="O21" s="14"/>
      <c r="P21" s="26"/>
      <c r="Q21" s="25"/>
      <c r="R21" s="14"/>
    </row>
    <row r="22" spans="1:18" s="15" customFormat="1" ht="14.25" x14ac:dyDescent="0.2">
      <c r="A22" s="10" t="s">
        <v>55</v>
      </c>
      <c r="B22" s="10" t="s">
        <v>55</v>
      </c>
      <c r="C22" s="160">
        <v>206</v>
      </c>
      <c r="D22" s="10"/>
      <c r="E22" s="5">
        <v>43895</v>
      </c>
      <c r="F22" s="18">
        <f>461.77/3</f>
        <v>153.92333333333332</v>
      </c>
      <c r="G22" s="12" t="s">
        <v>56</v>
      </c>
      <c r="H22" s="3">
        <v>663</v>
      </c>
      <c r="I22" s="3" t="s">
        <v>202</v>
      </c>
      <c r="J22" s="23"/>
      <c r="K22" s="14"/>
      <c r="L22" s="25"/>
      <c r="M22" s="25"/>
      <c r="N22" s="14"/>
      <c r="O22" s="14"/>
      <c r="P22" s="26"/>
      <c r="Q22" s="25"/>
      <c r="R22" s="14"/>
    </row>
    <row r="23" spans="1:18" s="15" customFormat="1" ht="14.25" x14ac:dyDescent="0.2">
      <c r="A23" s="10" t="s">
        <v>55</v>
      </c>
      <c r="B23" s="10" t="s">
        <v>55</v>
      </c>
      <c r="C23" s="160">
        <v>206</v>
      </c>
      <c r="D23" s="10"/>
      <c r="E23" s="5">
        <v>43895</v>
      </c>
      <c r="F23" s="18">
        <f>461.77/3</f>
        <v>153.92333333333332</v>
      </c>
      <c r="G23" s="12" t="s">
        <v>56</v>
      </c>
      <c r="H23" s="3">
        <v>663</v>
      </c>
      <c r="I23" s="3" t="s">
        <v>36</v>
      </c>
      <c r="J23" s="24"/>
      <c r="K23" s="14"/>
      <c r="L23" s="25"/>
      <c r="M23" s="25"/>
      <c r="N23" s="14"/>
      <c r="O23" s="14"/>
      <c r="P23" s="26"/>
      <c r="Q23" s="25"/>
      <c r="R23" s="14"/>
    </row>
    <row r="24" spans="1:18" s="15" customFormat="1" ht="14.25" x14ac:dyDescent="0.2">
      <c r="A24" s="10" t="s">
        <v>55</v>
      </c>
      <c r="B24" s="10" t="s">
        <v>55</v>
      </c>
      <c r="C24" s="160">
        <v>206</v>
      </c>
      <c r="D24" s="10"/>
      <c r="E24" s="5">
        <v>43895</v>
      </c>
      <c r="F24" s="18">
        <f>461.77/3</f>
        <v>153.92333333333332</v>
      </c>
      <c r="G24" s="12" t="s">
        <v>56</v>
      </c>
      <c r="H24" s="3">
        <v>663</v>
      </c>
      <c r="I24" s="3" t="s">
        <v>35</v>
      </c>
      <c r="J24" s="3"/>
      <c r="K24" s="14"/>
      <c r="L24" s="25"/>
      <c r="M24" s="25"/>
      <c r="N24" s="14"/>
      <c r="O24" s="14"/>
      <c r="P24" s="26"/>
      <c r="Q24" s="25"/>
      <c r="R24" s="14"/>
    </row>
    <row r="25" spans="1:18" s="15" customFormat="1" ht="14.25" x14ac:dyDescent="0.2">
      <c r="A25" s="3" t="s">
        <v>17</v>
      </c>
      <c r="B25" s="3" t="s">
        <v>17</v>
      </c>
      <c r="C25" s="159">
        <v>10</v>
      </c>
      <c r="D25" s="3"/>
      <c r="E25" s="5">
        <v>43895</v>
      </c>
      <c r="F25" s="18">
        <v>116.02</v>
      </c>
      <c r="G25" s="9" t="s">
        <v>18</v>
      </c>
      <c r="H25" s="9" t="s">
        <v>19</v>
      </c>
      <c r="I25" s="3" t="s">
        <v>20</v>
      </c>
      <c r="J25" s="3"/>
      <c r="K25" s="14"/>
      <c r="L25" s="25"/>
      <c r="M25" s="25"/>
      <c r="N25" s="14"/>
      <c r="O25" s="14"/>
      <c r="P25" s="26"/>
      <c r="Q25" s="25"/>
      <c r="R25" s="14"/>
    </row>
    <row r="26" spans="1:18" s="15" customFormat="1" ht="14.25" x14ac:dyDescent="0.2">
      <c r="A26" s="3" t="s">
        <v>197</v>
      </c>
      <c r="B26" s="3" t="s">
        <v>198</v>
      </c>
      <c r="C26" s="159">
        <v>218</v>
      </c>
      <c r="D26" s="3">
        <v>4253</v>
      </c>
      <c r="E26" s="5">
        <v>43895</v>
      </c>
      <c r="F26" s="18">
        <v>601.6</v>
      </c>
      <c r="G26" s="9" t="s">
        <v>199</v>
      </c>
      <c r="H26" s="9" t="s">
        <v>200</v>
      </c>
      <c r="I26" s="3" t="s">
        <v>11</v>
      </c>
      <c r="J26" s="3"/>
      <c r="K26" s="14"/>
      <c r="L26" s="25"/>
      <c r="M26" s="25"/>
      <c r="N26" s="14"/>
      <c r="O26" s="14"/>
      <c r="P26" s="26"/>
      <c r="Q26" s="25"/>
      <c r="R26" s="14"/>
    </row>
    <row r="27" spans="1:18" s="15" customFormat="1" ht="14.25" x14ac:dyDescent="0.2">
      <c r="A27" s="3" t="s">
        <v>197</v>
      </c>
      <c r="B27" s="3" t="s">
        <v>198</v>
      </c>
      <c r="C27" s="159">
        <v>218</v>
      </c>
      <c r="D27" s="3">
        <v>4253</v>
      </c>
      <c r="E27" s="5">
        <v>43895</v>
      </c>
      <c r="F27" s="18">
        <v>29.75</v>
      </c>
      <c r="G27" s="9" t="s">
        <v>162</v>
      </c>
      <c r="H27" s="9" t="s">
        <v>41</v>
      </c>
      <c r="I27" s="3" t="s">
        <v>11</v>
      </c>
      <c r="J27" s="3"/>
      <c r="K27" s="14"/>
      <c r="L27" s="25"/>
      <c r="M27" s="25"/>
      <c r="N27" s="14"/>
      <c r="O27" s="14"/>
      <c r="P27" s="26"/>
      <c r="Q27" s="25"/>
      <c r="R27" s="14"/>
    </row>
    <row r="28" spans="1:18" s="15" customFormat="1" ht="14.25" x14ac:dyDescent="0.2">
      <c r="A28" s="3" t="s">
        <v>21</v>
      </c>
      <c r="B28" s="3"/>
      <c r="C28" s="159">
        <v>32</v>
      </c>
      <c r="D28" s="3"/>
      <c r="E28" s="5">
        <v>43895</v>
      </c>
      <c r="F28" s="18">
        <f>761.1*0.5</f>
        <v>380.55</v>
      </c>
      <c r="G28" s="9" t="s">
        <v>18</v>
      </c>
      <c r="H28" s="9" t="s">
        <v>19</v>
      </c>
      <c r="I28" s="3" t="s">
        <v>25</v>
      </c>
      <c r="J28" s="3"/>
      <c r="K28" s="14"/>
      <c r="L28" s="25"/>
      <c r="M28" s="25"/>
      <c r="N28" s="14"/>
      <c r="O28" s="14"/>
      <c r="P28" s="26"/>
      <c r="Q28" s="25"/>
      <c r="R28" s="14"/>
    </row>
    <row r="29" spans="1:18" s="15" customFormat="1" ht="14.25" x14ac:dyDescent="0.2">
      <c r="A29" s="3" t="s">
        <v>21</v>
      </c>
      <c r="B29" s="3"/>
      <c r="C29" s="159">
        <v>32</v>
      </c>
      <c r="D29" s="3"/>
      <c r="E29" s="5">
        <v>43895</v>
      </c>
      <c r="F29" s="18">
        <f>761.1*0.355</f>
        <v>270.19049999999999</v>
      </c>
      <c r="G29" s="9" t="s">
        <v>18</v>
      </c>
      <c r="H29" s="9" t="s">
        <v>19</v>
      </c>
      <c r="I29" s="3" t="s">
        <v>15</v>
      </c>
      <c r="J29" s="3"/>
      <c r="K29" s="14"/>
      <c r="L29" s="25"/>
      <c r="M29" s="25"/>
      <c r="N29" s="14"/>
      <c r="O29" s="14"/>
      <c r="P29" s="26"/>
      <c r="Q29" s="25"/>
      <c r="R29" s="14"/>
    </row>
    <row r="30" spans="1:18" s="15" customFormat="1" ht="14.25" x14ac:dyDescent="0.2">
      <c r="A30" s="3" t="s">
        <v>21</v>
      </c>
      <c r="B30" s="3"/>
      <c r="C30" s="159">
        <v>32</v>
      </c>
      <c r="D30" s="3"/>
      <c r="E30" s="5">
        <v>43895</v>
      </c>
      <c r="F30" s="18">
        <f>761.1*0.145</f>
        <v>110.3595</v>
      </c>
      <c r="G30" s="9" t="s">
        <v>18</v>
      </c>
      <c r="H30" s="9" t="s">
        <v>19</v>
      </c>
      <c r="I30" s="3" t="s">
        <v>20</v>
      </c>
      <c r="J30" s="3"/>
      <c r="K30" s="14"/>
      <c r="L30" s="25"/>
      <c r="M30" s="25"/>
      <c r="N30" s="14"/>
      <c r="O30" s="14"/>
      <c r="P30" s="26"/>
      <c r="Q30" s="25"/>
      <c r="R30" s="14"/>
    </row>
    <row r="31" spans="1:18" s="15" customFormat="1" ht="15.95" customHeight="1" x14ac:dyDescent="0.2">
      <c r="A31" s="3" t="s">
        <v>79</v>
      </c>
      <c r="B31" s="3"/>
      <c r="C31" s="159">
        <v>119</v>
      </c>
      <c r="D31" s="3"/>
      <c r="E31" s="5">
        <v>43895</v>
      </c>
      <c r="F31" s="16">
        <v>6.99</v>
      </c>
      <c r="G31" s="6"/>
      <c r="H31" s="3"/>
      <c r="I31" s="3"/>
      <c r="J31" s="3"/>
    </row>
    <row r="32" spans="1:18" s="15" customFormat="1" ht="15.95" customHeight="1" x14ac:dyDescent="0.2">
      <c r="A32" s="3" t="s">
        <v>201</v>
      </c>
      <c r="B32" s="3"/>
      <c r="C32" s="159"/>
      <c r="D32" s="3"/>
      <c r="E32" s="5">
        <v>43895</v>
      </c>
      <c r="F32" s="16">
        <v>215</v>
      </c>
      <c r="G32" s="6" t="s">
        <v>193</v>
      </c>
      <c r="H32" s="3">
        <v>697</v>
      </c>
      <c r="I32" s="3" t="s">
        <v>194</v>
      </c>
      <c r="J32" s="3"/>
    </row>
    <row r="33" spans="1:10" s="15" customFormat="1" ht="15.95" customHeight="1" x14ac:dyDescent="0.2">
      <c r="A33" s="3" t="s">
        <v>44</v>
      </c>
      <c r="B33" s="3"/>
      <c r="C33" s="159">
        <v>224</v>
      </c>
      <c r="D33" s="3"/>
      <c r="E33" s="5">
        <v>43895</v>
      </c>
      <c r="F33" s="18">
        <v>20.47</v>
      </c>
      <c r="G33" s="6"/>
      <c r="H33" s="3"/>
      <c r="I33" s="3"/>
      <c r="J33" s="10"/>
    </row>
    <row r="34" spans="1:10" s="15" customFormat="1" ht="15.95" customHeight="1" x14ac:dyDescent="0.2">
      <c r="A34" s="3" t="s">
        <v>45</v>
      </c>
      <c r="B34" s="3"/>
      <c r="C34" s="159">
        <v>224</v>
      </c>
      <c r="D34" s="3"/>
      <c r="E34" s="5">
        <v>43895</v>
      </c>
      <c r="F34" s="18">
        <v>92.46</v>
      </c>
      <c r="G34" s="6"/>
      <c r="H34" s="3"/>
      <c r="I34" s="3"/>
      <c r="J34" s="10"/>
    </row>
    <row r="35" spans="1:10" ht="15.75" thickBot="1" x14ac:dyDescent="0.3">
      <c r="F35" s="194"/>
    </row>
    <row r="36" spans="1:10" ht="15.75" thickBot="1" x14ac:dyDescent="0.3">
      <c r="F36" s="156">
        <f>SUM(F4:F34)</f>
        <v>6979.6799999999994</v>
      </c>
    </row>
    <row r="37" spans="1:10" ht="15.75" x14ac:dyDescent="0.25">
      <c r="F37" s="196"/>
    </row>
    <row r="38" spans="1:10" x14ac:dyDescent="0.25">
      <c r="F38" s="194"/>
    </row>
    <row r="39" spans="1:10" x14ac:dyDescent="0.25">
      <c r="F39" s="194"/>
    </row>
    <row r="40" spans="1:10" x14ac:dyDescent="0.25">
      <c r="F40" s="194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E5" sqref="E5:E41"/>
    </sheetView>
  </sheetViews>
  <sheetFormatPr defaultRowHeight="15" x14ac:dyDescent="0.25"/>
  <cols>
    <col min="1" max="1" width="33.42578125" style="7" customWidth="1"/>
    <col min="2" max="2" width="37.42578125" style="7" customWidth="1"/>
    <col min="3" max="3" width="14" style="161" customWidth="1"/>
    <col min="4" max="4" width="22.7109375" style="7" customWidth="1"/>
    <col min="5" max="5" width="16.7109375" style="7" customWidth="1"/>
    <col min="6" max="6" width="25.85546875" style="17" customWidth="1"/>
    <col min="7" max="7" width="11.140625" style="7" hidden="1" customWidth="1"/>
    <col min="8" max="8" width="23.28515625" style="7" customWidth="1"/>
    <col min="9" max="9" width="20.28515625" style="7" hidden="1" customWidth="1"/>
    <col min="10" max="10" width="25.5703125" style="7" hidden="1" customWidth="1"/>
    <col min="11" max="16384" width="9.140625" style="7"/>
  </cols>
  <sheetData>
    <row r="1" spans="1:18" ht="15.75" thickBot="1" x14ac:dyDescent="0.3">
      <c r="A1" s="199" t="s">
        <v>117</v>
      </c>
      <c r="B1" s="200"/>
      <c r="C1" s="200"/>
      <c r="D1" s="200"/>
      <c r="E1" s="200"/>
      <c r="F1" s="200"/>
      <c r="G1" s="200"/>
      <c r="H1" s="200"/>
      <c r="I1" s="200"/>
      <c r="J1" s="201"/>
    </row>
    <row r="2" spans="1:18" ht="15.75" thickBot="1" x14ac:dyDescent="0.3">
      <c r="A2" s="15"/>
      <c r="B2" s="15"/>
      <c r="C2" s="157"/>
      <c r="D2" s="15"/>
      <c r="E2" s="15"/>
      <c r="F2" s="147"/>
      <c r="G2" s="15"/>
      <c r="H2" s="148"/>
      <c r="I2" s="15"/>
      <c r="J2" s="15"/>
    </row>
    <row r="3" spans="1:18" ht="28.5" x14ac:dyDescent="0.25">
      <c r="A3" s="149" t="s">
        <v>0</v>
      </c>
      <c r="B3" s="150" t="s">
        <v>1</v>
      </c>
      <c r="C3" s="158" t="s">
        <v>344</v>
      </c>
      <c r="D3" s="150" t="s">
        <v>2</v>
      </c>
      <c r="E3" s="151" t="s">
        <v>3</v>
      </c>
      <c r="F3" s="152" t="s">
        <v>4</v>
      </c>
      <c r="G3" s="151" t="s">
        <v>5</v>
      </c>
      <c r="H3" s="153" t="s">
        <v>6</v>
      </c>
      <c r="I3" s="151" t="s">
        <v>7</v>
      </c>
      <c r="J3" s="154" t="s">
        <v>8</v>
      </c>
    </row>
    <row r="4" spans="1:18" s="15" customFormat="1" ht="14.25" x14ac:dyDescent="0.2">
      <c r="A4" s="5" t="s">
        <v>206</v>
      </c>
      <c r="B4" s="5" t="s">
        <v>351</v>
      </c>
      <c r="C4" s="159">
        <v>210</v>
      </c>
      <c r="D4" s="4"/>
      <c r="E4" s="5">
        <v>43926</v>
      </c>
      <c r="F4" s="18">
        <v>90.06</v>
      </c>
      <c r="G4" s="6" t="s">
        <v>118</v>
      </c>
      <c r="H4" s="3">
        <v>799</v>
      </c>
      <c r="I4" s="10" t="s">
        <v>38</v>
      </c>
      <c r="J4" s="28"/>
      <c r="K4" s="14"/>
      <c r="L4" s="25"/>
      <c r="M4" s="25"/>
      <c r="N4" s="14"/>
      <c r="O4" s="14"/>
      <c r="P4" s="26"/>
      <c r="Q4" s="25"/>
      <c r="R4" s="14"/>
    </row>
    <row r="5" spans="1:18" s="15" customFormat="1" ht="14.25" x14ac:dyDescent="0.2">
      <c r="A5" s="3" t="s">
        <v>207</v>
      </c>
      <c r="B5" s="3" t="s">
        <v>289</v>
      </c>
      <c r="C5" s="159">
        <v>209</v>
      </c>
      <c r="D5" s="3">
        <v>116258</v>
      </c>
      <c r="E5" s="5">
        <v>43926</v>
      </c>
      <c r="F5" s="18">
        <v>462.41</v>
      </c>
      <c r="G5" s="9" t="s">
        <v>208</v>
      </c>
      <c r="H5" s="9" t="s">
        <v>14</v>
      </c>
      <c r="I5" s="3" t="s">
        <v>15</v>
      </c>
      <c r="J5" s="23" t="s">
        <v>16</v>
      </c>
      <c r="K5" s="14"/>
      <c r="L5" s="25"/>
      <c r="M5" s="25"/>
      <c r="N5" s="14"/>
      <c r="O5" s="14"/>
      <c r="P5" s="26"/>
      <c r="Q5" s="25"/>
      <c r="R5" s="14"/>
    </row>
    <row r="6" spans="1:18" s="15" customFormat="1" ht="28.5" x14ac:dyDescent="0.2">
      <c r="A6" s="3" t="s">
        <v>63</v>
      </c>
      <c r="B6" s="3" t="s">
        <v>64</v>
      </c>
      <c r="C6" s="159">
        <v>210</v>
      </c>
      <c r="D6" s="3">
        <v>196698</v>
      </c>
      <c r="E6" s="5">
        <v>43926</v>
      </c>
      <c r="F6" s="18">
        <v>578.33000000000004</v>
      </c>
      <c r="G6" s="9" t="s">
        <v>209</v>
      </c>
      <c r="H6" s="9" t="s">
        <v>348</v>
      </c>
      <c r="I6" s="3"/>
      <c r="J6" s="23" t="s">
        <v>58</v>
      </c>
      <c r="K6" s="14"/>
      <c r="L6" s="25"/>
      <c r="M6" s="25"/>
      <c r="N6" s="14"/>
      <c r="O6" s="14"/>
      <c r="P6" s="26"/>
      <c r="Q6" s="25"/>
      <c r="R6" s="14"/>
    </row>
    <row r="7" spans="1:18" x14ac:dyDescent="0.25">
      <c r="A7" s="3" t="s">
        <v>210</v>
      </c>
      <c r="B7" s="3" t="s">
        <v>210</v>
      </c>
      <c r="C7" s="159">
        <v>204</v>
      </c>
      <c r="D7" s="3">
        <v>1409333</v>
      </c>
      <c r="E7" s="5">
        <v>43926</v>
      </c>
      <c r="F7" s="33">
        <v>579.79999999999995</v>
      </c>
      <c r="G7" s="6" t="s">
        <v>211</v>
      </c>
      <c r="H7" s="3">
        <v>765</v>
      </c>
      <c r="I7" s="155" t="s">
        <v>10</v>
      </c>
      <c r="J7" s="34"/>
    </row>
    <row r="8" spans="1:18" s="15" customFormat="1" ht="28.5" x14ac:dyDescent="0.2">
      <c r="A8" s="3" t="s">
        <v>66</v>
      </c>
      <c r="B8" s="3" t="s">
        <v>66</v>
      </c>
      <c r="C8" s="159">
        <v>216</v>
      </c>
      <c r="D8" s="3"/>
      <c r="E8" s="5">
        <v>43926</v>
      </c>
      <c r="F8" s="18">
        <v>485.02</v>
      </c>
      <c r="G8" s="9" t="s">
        <v>212</v>
      </c>
      <c r="H8" s="9" t="s">
        <v>347</v>
      </c>
      <c r="I8" s="3"/>
      <c r="J8" s="23" t="s">
        <v>58</v>
      </c>
    </row>
    <row r="9" spans="1:18" s="15" customFormat="1" ht="15.95" customHeight="1" x14ac:dyDescent="0.2">
      <c r="A9" s="10" t="s">
        <v>78</v>
      </c>
      <c r="B9" s="10" t="s">
        <v>78</v>
      </c>
      <c r="C9" s="160">
        <v>233</v>
      </c>
      <c r="D9" s="10"/>
      <c r="E9" s="5">
        <v>43926</v>
      </c>
      <c r="F9" s="18">
        <v>311.14999999999998</v>
      </c>
      <c r="G9" s="12" t="s">
        <v>213</v>
      </c>
      <c r="H9" s="3">
        <v>579</v>
      </c>
      <c r="I9" s="3"/>
      <c r="J9" s="3"/>
    </row>
    <row r="10" spans="1:18" s="15" customFormat="1" ht="28.5" x14ac:dyDescent="0.2">
      <c r="A10" s="3" t="s">
        <v>66</v>
      </c>
      <c r="B10" s="3" t="s">
        <v>123</v>
      </c>
      <c r="C10" s="159">
        <v>186</v>
      </c>
      <c r="D10" s="4">
        <v>12208</v>
      </c>
      <c r="E10" s="5">
        <v>43926</v>
      </c>
      <c r="F10" s="18">
        <v>226.17</v>
      </c>
      <c r="G10" s="6" t="s">
        <v>214</v>
      </c>
      <c r="H10" s="3">
        <v>548</v>
      </c>
      <c r="I10" s="3"/>
      <c r="J10" s="35" t="s">
        <v>58</v>
      </c>
    </row>
    <row r="11" spans="1:18" s="15" customFormat="1" ht="15.95" customHeight="1" x14ac:dyDescent="0.2">
      <c r="A11" s="3" t="s">
        <v>136</v>
      </c>
      <c r="B11" s="3" t="s">
        <v>136</v>
      </c>
      <c r="C11" s="159">
        <v>226</v>
      </c>
      <c r="D11" s="3"/>
      <c r="E11" s="5">
        <v>43926</v>
      </c>
      <c r="F11" s="16">
        <v>189.97</v>
      </c>
      <c r="G11" s="6" t="s">
        <v>215</v>
      </c>
      <c r="H11" s="3">
        <v>638</v>
      </c>
      <c r="I11" s="3" t="s">
        <v>46</v>
      </c>
      <c r="J11" s="3"/>
    </row>
    <row r="12" spans="1:18" x14ac:dyDescent="0.25">
      <c r="A12" s="3" t="s">
        <v>203</v>
      </c>
      <c r="B12" s="3" t="s">
        <v>203</v>
      </c>
      <c r="C12" s="159">
        <v>59</v>
      </c>
      <c r="D12" s="3"/>
      <c r="E12" s="5">
        <v>43926</v>
      </c>
      <c r="F12" s="16">
        <v>48.75</v>
      </c>
      <c r="G12" s="6" t="s">
        <v>181</v>
      </c>
      <c r="H12" s="3">
        <v>618</v>
      </c>
      <c r="I12" s="3" t="s">
        <v>182</v>
      </c>
      <c r="J12" s="10"/>
    </row>
    <row r="13" spans="1:18" x14ac:dyDescent="0.25">
      <c r="A13" s="3" t="s">
        <v>204</v>
      </c>
      <c r="B13" s="3" t="s">
        <v>217</v>
      </c>
      <c r="C13" s="159">
        <v>236</v>
      </c>
      <c r="D13" s="3">
        <v>2197438</v>
      </c>
      <c r="E13" s="5">
        <v>43926</v>
      </c>
      <c r="F13" s="16">
        <v>59</v>
      </c>
      <c r="G13" s="3" t="s">
        <v>204</v>
      </c>
      <c r="H13" s="3">
        <v>576</v>
      </c>
      <c r="I13" s="3" t="s">
        <v>182</v>
      </c>
      <c r="J13" s="27"/>
    </row>
    <row r="14" spans="1:18" x14ac:dyDescent="0.25">
      <c r="A14" s="3" t="s">
        <v>31</v>
      </c>
      <c r="B14" s="3" t="s">
        <v>32</v>
      </c>
      <c r="C14" s="159">
        <v>219</v>
      </c>
      <c r="D14" s="3">
        <v>113929</v>
      </c>
      <c r="E14" s="5">
        <v>43926</v>
      </c>
      <c r="F14" s="16">
        <v>28.4</v>
      </c>
      <c r="G14" s="3" t="s">
        <v>33</v>
      </c>
      <c r="H14" s="3" t="s">
        <v>34</v>
      </c>
      <c r="I14" s="3" t="s">
        <v>26</v>
      </c>
      <c r="J14" s="27"/>
    </row>
    <row r="15" spans="1:18" x14ac:dyDescent="0.25">
      <c r="A15" s="3" t="s">
        <v>31</v>
      </c>
      <c r="B15" s="3" t="s">
        <v>32</v>
      </c>
      <c r="C15" s="159">
        <v>219</v>
      </c>
      <c r="D15" s="3">
        <v>113813</v>
      </c>
      <c r="E15" s="5">
        <v>43926</v>
      </c>
      <c r="F15" s="16">
        <v>28.4</v>
      </c>
      <c r="G15" s="3" t="s">
        <v>33</v>
      </c>
      <c r="H15" s="3" t="s">
        <v>34</v>
      </c>
      <c r="I15" s="3" t="s">
        <v>168</v>
      </c>
      <c r="J15" s="27"/>
    </row>
    <row r="16" spans="1:18" x14ac:dyDescent="0.25">
      <c r="A16" s="3" t="s">
        <v>31</v>
      </c>
      <c r="B16" s="3" t="s">
        <v>32</v>
      </c>
      <c r="C16" s="159">
        <v>219</v>
      </c>
      <c r="D16" s="3">
        <v>113813</v>
      </c>
      <c r="E16" s="5">
        <v>43926</v>
      </c>
      <c r="F16" s="16">
        <v>28.4</v>
      </c>
      <c r="G16" s="3" t="s">
        <v>33</v>
      </c>
      <c r="H16" s="3" t="s">
        <v>34</v>
      </c>
      <c r="I16" s="3" t="s">
        <v>62</v>
      </c>
      <c r="J16" s="27"/>
    </row>
    <row r="17" spans="1:18" x14ac:dyDescent="0.25">
      <c r="A17" s="3" t="s">
        <v>31</v>
      </c>
      <c r="B17" s="3" t="s">
        <v>32</v>
      </c>
      <c r="C17" s="159">
        <v>219</v>
      </c>
      <c r="D17" s="3">
        <v>113813</v>
      </c>
      <c r="E17" s="5">
        <v>43926</v>
      </c>
      <c r="F17" s="16">
        <v>28.4</v>
      </c>
      <c r="G17" s="3" t="s">
        <v>33</v>
      </c>
      <c r="H17" s="3" t="s">
        <v>34</v>
      </c>
      <c r="I17" s="3" t="s">
        <v>26</v>
      </c>
      <c r="J17" s="27"/>
    </row>
    <row r="18" spans="1:18" x14ac:dyDescent="0.25">
      <c r="A18" s="3" t="s">
        <v>31</v>
      </c>
      <c r="B18" s="3" t="s">
        <v>32</v>
      </c>
      <c r="C18" s="159">
        <v>219</v>
      </c>
      <c r="D18" s="3">
        <v>113813</v>
      </c>
      <c r="E18" s="5">
        <v>43926</v>
      </c>
      <c r="F18" s="16">
        <v>28.4</v>
      </c>
      <c r="G18" s="3" t="s">
        <v>33</v>
      </c>
      <c r="H18" s="3" t="s">
        <v>34</v>
      </c>
      <c r="I18" s="3" t="s">
        <v>167</v>
      </c>
      <c r="J18" s="27"/>
    </row>
    <row r="19" spans="1:18" x14ac:dyDescent="0.25">
      <c r="A19" s="3" t="s">
        <v>31</v>
      </c>
      <c r="B19" s="3" t="s">
        <v>32</v>
      </c>
      <c r="C19" s="159">
        <v>219</v>
      </c>
      <c r="D19" s="3">
        <v>113813</v>
      </c>
      <c r="E19" s="5">
        <v>43926</v>
      </c>
      <c r="F19" s="16">
        <v>28.4</v>
      </c>
      <c r="G19" s="3" t="s">
        <v>33</v>
      </c>
      <c r="H19" s="3" t="s">
        <v>34</v>
      </c>
      <c r="I19" s="3" t="s">
        <v>36</v>
      </c>
      <c r="J19" s="27"/>
    </row>
    <row r="20" spans="1:18" x14ac:dyDescent="0.25">
      <c r="A20" s="3" t="s">
        <v>170</v>
      </c>
      <c r="B20" s="3" t="s">
        <v>171</v>
      </c>
      <c r="C20" s="159">
        <v>232</v>
      </c>
      <c r="D20" s="3"/>
      <c r="E20" s="5">
        <v>43926</v>
      </c>
      <c r="F20" s="18">
        <v>101.27</v>
      </c>
      <c r="G20" s="6" t="s">
        <v>172</v>
      </c>
      <c r="H20" s="3" t="s">
        <v>173</v>
      </c>
      <c r="I20" s="3" t="s">
        <v>174</v>
      </c>
      <c r="J20" s="32"/>
    </row>
    <row r="21" spans="1:18" x14ac:dyDescent="0.25">
      <c r="A21" s="3" t="s">
        <v>31</v>
      </c>
      <c r="B21" s="3" t="s">
        <v>32</v>
      </c>
      <c r="C21" s="159">
        <v>219</v>
      </c>
      <c r="D21" s="3"/>
      <c r="E21" s="5">
        <v>43926</v>
      </c>
      <c r="F21" s="16">
        <v>28.4</v>
      </c>
      <c r="G21" s="3" t="s">
        <v>33</v>
      </c>
      <c r="H21" s="3" t="s">
        <v>34</v>
      </c>
      <c r="I21" s="3" t="s">
        <v>46</v>
      </c>
      <c r="J21" s="27"/>
    </row>
    <row r="22" spans="1:18" x14ac:dyDescent="0.25">
      <c r="A22" s="3" t="s">
        <v>30</v>
      </c>
      <c r="B22" s="3" t="s">
        <v>30</v>
      </c>
      <c r="C22" s="159">
        <v>220</v>
      </c>
      <c r="D22" s="3"/>
      <c r="E22" s="5">
        <v>43926</v>
      </c>
      <c r="F22" s="16">
        <v>200</v>
      </c>
      <c r="G22" s="3" t="s">
        <v>129</v>
      </c>
      <c r="H22" s="3">
        <v>799</v>
      </c>
      <c r="I22" s="10" t="s">
        <v>38</v>
      </c>
      <c r="J22" s="27"/>
    </row>
    <row r="23" spans="1:18" x14ac:dyDescent="0.25">
      <c r="A23" s="10" t="s">
        <v>55</v>
      </c>
      <c r="B23" s="10" t="s">
        <v>55</v>
      </c>
      <c r="C23" s="160">
        <v>223</v>
      </c>
      <c r="D23" s="10"/>
      <c r="E23" s="5">
        <v>43926</v>
      </c>
      <c r="F23" s="18">
        <f>532.73/5</f>
        <v>106.54600000000001</v>
      </c>
      <c r="G23" s="12" t="s">
        <v>56</v>
      </c>
      <c r="H23" s="3">
        <v>663</v>
      </c>
      <c r="I23" s="3" t="s">
        <v>202</v>
      </c>
      <c r="J23" s="27"/>
    </row>
    <row r="24" spans="1:18" x14ac:dyDescent="0.25">
      <c r="A24" s="10" t="s">
        <v>55</v>
      </c>
      <c r="B24" s="10" t="s">
        <v>55</v>
      </c>
      <c r="C24" s="160">
        <v>223</v>
      </c>
      <c r="D24" s="10"/>
      <c r="E24" s="5">
        <v>43926</v>
      </c>
      <c r="F24" s="18">
        <f>532.73/5</f>
        <v>106.54600000000001</v>
      </c>
      <c r="G24" s="12" t="s">
        <v>56</v>
      </c>
      <c r="H24" s="3">
        <v>663</v>
      </c>
      <c r="I24" s="3" t="s">
        <v>36</v>
      </c>
      <c r="J24" s="27"/>
    </row>
    <row r="25" spans="1:18" x14ac:dyDescent="0.25">
      <c r="A25" s="10" t="s">
        <v>55</v>
      </c>
      <c r="B25" s="10" t="s">
        <v>55</v>
      </c>
      <c r="C25" s="160">
        <v>223</v>
      </c>
      <c r="D25" s="10"/>
      <c r="E25" s="5">
        <v>43926</v>
      </c>
      <c r="F25" s="18">
        <f>532.73/5</f>
        <v>106.54600000000001</v>
      </c>
      <c r="G25" s="12" t="s">
        <v>56</v>
      </c>
      <c r="H25" s="3">
        <v>663</v>
      </c>
      <c r="I25" s="3" t="s">
        <v>35</v>
      </c>
      <c r="J25" s="27"/>
    </row>
    <row r="26" spans="1:18" x14ac:dyDescent="0.25">
      <c r="A26" s="3" t="s">
        <v>55</v>
      </c>
      <c r="B26" s="3" t="s">
        <v>55</v>
      </c>
      <c r="C26" s="159">
        <v>223</v>
      </c>
      <c r="D26" s="3"/>
      <c r="E26" s="5">
        <v>43926</v>
      </c>
      <c r="F26" s="16">
        <f>532.73/5</f>
        <v>106.54600000000001</v>
      </c>
      <c r="G26" s="3" t="s">
        <v>56</v>
      </c>
      <c r="H26" s="3">
        <v>663</v>
      </c>
      <c r="I26" s="3" t="s">
        <v>46</v>
      </c>
      <c r="J26" s="27"/>
    </row>
    <row r="27" spans="1:18" x14ac:dyDescent="0.25">
      <c r="A27" s="3" t="s">
        <v>55</v>
      </c>
      <c r="B27" s="3" t="s">
        <v>55</v>
      </c>
      <c r="C27" s="159">
        <v>223</v>
      </c>
      <c r="D27" s="3"/>
      <c r="E27" s="5">
        <v>43926</v>
      </c>
      <c r="F27" s="16">
        <f>532.73/5</f>
        <v>106.54600000000001</v>
      </c>
      <c r="G27" s="3" t="s">
        <v>56</v>
      </c>
      <c r="H27" s="3">
        <v>663</v>
      </c>
      <c r="I27" s="3" t="s">
        <v>205</v>
      </c>
      <c r="J27" s="27"/>
    </row>
    <row r="28" spans="1:18" s="15" customFormat="1" ht="14.25" x14ac:dyDescent="0.2">
      <c r="A28" s="3" t="s">
        <v>17</v>
      </c>
      <c r="B28" s="3" t="s">
        <v>17</v>
      </c>
      <c r="C28" s="159">
        <v>10</v>
      </c>
      <c r="D28" s="3"/>
      <c r="E28" s="5">
        <v>43926</v>
      </c>
      <c r="F28" s="18">
        <v>116.02</v>
      </c>
      <c r="G28" s="9" t="s">
        <v>18</v>
      </c>
      <c r="H28" s="9" t="s">
        <v>19</v>
      </c>
      <c r="I28" s="3" t="s">
        <v>20</v>
      </c>
      <c r="J28" s="3"/>
      <c r="K28" s="14"/>
      <c r="L28" s="25"/>
      <c r="M28" s="25"/>
      <c r="N28" s="14"/>
      <c r="O28" s="14"/>
      <c r="P28" s="26"/>
      <c r="Q28" s="25"/>
      <c r="R28" s="14"/>
    </row>
    <row r="29" spans="1:18" x14ac:dyDescent="0.25">
      <c r="A29" s="3" t="s">
        <v>220</v>
      </c>
      <c r="B29" s="3" t="s">
        <v>352</v>
      </c>
      <c r="C29" s="159">
        <v>237</v>
      </c>
      <c r="D29" s="3">
        <v>285209</v>
      </c>
      <c r="E29" s="5">
        <v>43926</v>
      </c>
      <c r="F29" s="16">
        <v>49.99</v>
      </c>
      <c r="G29" s="3" t="s">
        <v>222</v>
      </c>
      <c r="H29" s="3">
        <v>579</v>
      </c>
      <c r="I29" s="3" t="s">
        <v>38</v>
      </c>
      <c r="J29" s="27"/>
    </row>
    <row r="30" spans="1:18" x14ac:dyDescent="0.25">
      <c r="A30" s="3" t="s">
        <v>21</v>
      </c>
      <c r="B30" s="3" t="s">
        <v>21</v>
      </c>
      <c r="C30" s="159">
        <v>32</v>
      </c>
      <c r="D30" s="3"/>
      <c r="E30" s="5">
        <v>43926</v>
      </c>
      <c r="F30" s="18">
        <f>732.06*0.5</f>
        <v>366.03</v>
      </c>
      <c r="G30" s="9" t="s">
        <v>18</v>
      </c>
      <c r="H30" s="9" t="s">
        <v>19</v>
      </c>
      <c r="I30" s="3" t="s">
        <v>25</v>
      </c>
      <c r="J30" s="27"/>
    </row>
    <row r="31" spans="1:18" x14ac:dyDescent="0.25">
      <c r="A31" s="3" t="s">
        <v>21</v>
      </c>
      <c r="B31" s="3" t="s">
        <v>21</v>
      </c>
      <c r="C31" s="159">
        <v>32</v>
      </c>
      <c r="D31" s="3"/>
      <c r="E31" s="5">
        <v>43926</v>
      </c>
      <c r="F31" s="18">
        <f>732.06*0.355</f>
        <v>259.88129999999995</v>
      </c>
      <c r="G31" s="9" t="s">
        <v>18</v>
      </c>
      <c r="H31" s="9" t="s">
        <v>19</v>
      </c>
      <c r="I31" s="3" t="s">
        <v>15</v>
      </c>
      <c r="J31" s="27"/>
    </row>
    <row r="32" spans="1:18" x14ac:dyDescent="0.25">
      <c r="A32" s="3" t="s">
        <v>21</v>
      </c>
      <c r="B32" s="3" t="s">
        <v>21</v>
      </c>
      <c r="C32" s="159">
        <v>32</v>
      </c>
      <c r="D32" s="3"/>
      <c r="E32" s="5">
        <v>43926</v>
      </c>
      <c r="F32" s="18">
        <f>732.06*0.145</f>
        <v>106.14869999999999</v>
      </c>
      <c r="G32" s="9" t="s">
        <v>18</v>
      </c>
      <c r="H32" s="9" t="s">
        <v>19</v>
      </c>
      <c r="I32" s="3" t="s">
        <v>20</v>
      </c>
      <c r="J32" s="28"/>
    </row>
    <row r="33" spans="1:18" x14ac:dyDescent="0.25">
      <c r="A33" s="3" t="s">
        <v>79</v>
      </c>
      <c r="B33" s="3" t="s">
        <v>79</v>
      </c>
      <c r="C33" s="159">
        <v>119</v>
      </c>
      <c r="D33" s="3"/>
      <c r="E33" s="5">
        <v>43926</v>
      </c>
      <c r="F33" s="18">
        <v>6.99</v>
      </c>
      <c r="G33" s="9"/>
      <c r="H33" s="9" t="s">
        <v>353</v>
      </c>
      <c r="I33" s="3"/>
      <c r="J33" s="23"/>
    </row>
    <row r="34" spans="1:18" x14ac:dyDescent="0.25">
      <c r="A34" s="3" t="s">
        <v>30</v>
      </c>
      <c r="B34" s="3" t="s">
        <v>216</v>
      </c>
      <c r="C34" s="159">
        <v>220</v>
      </c>
      <c r="D34" s="3">
        <v>9732</v>
      </c>
      <c r="E34" s="5">
        <v>43926</v>
      </c>
      <c r="F34" s="18">
        <v>450</v>
      </c>
      <c r="G34" s="9" t="s">
        <v>218</v>
      </c>
      <c r="H34" s="9" t="s">
        <v>156</v>
      </c>
      <c r="I34" s="3" t="s">
        <v>219</v>
      </c>
      <c r="J34" s="23"/>
    </row>
    <row r="35" spans="1:18" s="15" customFormat="1" ht="14.25" x14ac:dyDescent="0.2">
      <c r="A35" s="3" t="s">
        <v>31</v>
      </c>
      <c r="B35" s="3" t="s">
        <v>32</v>
      </c>
      <c r="C35" s="159">
        <v>219</v>
      </c>
      <c r="D35" s="3">
        <v>157763</v>
      </c>
      <c r="E35" s="5">
        <v>43926</v>
      </c>
      <c r="F35" s="16">
        <v>28.4</v>
      </c>
      <c r="G35" s="3" t="s">
        <v>33</v>
      </c>
      <c r="H35" s="3" t="s">
        <v>34</v>
      </c>
      <c r="I35" s="3" t="s">
        <v>26</v>
      </c>
      <c r="J35" s="34"/>
      <c r="K35" s="14"/>
      <c r="L35" s="25"/>
      <c r="M35" s="25"/>
      <c r="N35" s="14"/>
      <c r="O35" s="14"/>
      <c r="P35" s="26"/>
      <c r="Q35" s="25"/>
      <c r="R35" s="14"/>
    </row>
    <row r="36" spans="1:18" s="15" customFormat="1" ht="14.25" x14ac:dyDescent="0.2">
      <c r="A36" s="3" t="s">
        <v>31</v>
      </c>
      <c r="B36" s="3" t="s">
        <v>32</v>
      </c>
      <c r="C36" s="159">
        <v>219</v>
      </c>
      <c r="D36" s="3">
        <v>113813</v>
      </c>
      <c r="E36" s="5">
        <v>43926</v>
      </c>
      <c r="F36" s="16">
        <v>22.9</v>
      </c>
      <c r="G36" s="3" t="s">
        <v>33</v>
      </c>
      <c r="H36" s="3" t="s">
        <v>34</v>
      </c>
      <c r="I36" s="3" t="s">
        <v>62</v>
      </c>
      <c r="J36" s="23"/>
      <c r="K36" s="14"/>
      <c r="L36" s="25"/>
      <c r="M36" s="25"/>
      <c r="N36" s="14"/>
      <c r="O36" s="14"/>
      <c r="P36" s="26"/>
      <c r="Q36" s="25"/>
      <c r="R36" s="14"/>
    </row>
    <row r="37" spans="1:18" s="15" customFormat="1" ht="14.25" x14ac:dyDescent="0.2">
      <c r="A37" s="3" t="s">
        <v>31</v>
      </c>
      <c r="B37" s="3" t="s">
        <v>32</v>
      </c>
      <c r="C37" s="159">
        <v>219</v>
      </c>
      <c r="D37" s="3">
        <v>113813</v>
      </c>
      <c r="E37" s="5">
        <v>43926</v>
      </c>
      <c r="F37" s="16">
        <v>22.9</v>
      </c>
      <c r="G37" s="3" t="s">
        <v>33</v>
      </c>
      <c r="H37" s="3" t="s">
        <v>34</v>
      </c>
      <c r="I37" s="3" t="s">
        <v>26</v>
      </c>
      <c r="J37" s="35"/>
      <c r="K37" s="14"/>
      <c r="L37" s="25"/>
      <c r="M37" s="25"/>
      <c r="N37" s="14"/>
      <c r="O37" s="14"/>
      <c r="P37" s="26"/>
      <c r="Q37" s="25"/>
      <c r="R37" s="14"/>
    </row>
    <row r="38" spans="1:18" s="15" customFormat="1" ht="14.25" x14ac:dyDescent="0.2">
      <c r="A38" s="3" t="s">
        <v>31</v>
      </c>
      <c r="B38" s="3" t="s">
        <v>32</v>
      </c>
      <c r="C38" s="159">
        <v>219</v>
      </c>
      <c r="D38" s="3">
        <v>113813</v>
      </c>
      <c r="E38" s="5">
        <v>43926</v>
      </c>
      <c r="F38" s="16">
        <v>22.9</v>
      </c>
      <c r="G38" s="6" t="s">
        <v>33</v>
      </c>
      <c r="H38" s="3" t="s">
        <v>34</v>
      </c>
      <c r="I38" s="3" t="s">
        <v>168</v>
      </c>
      <c r="J38" s="3"/>
      <c r="K38" s="14"/>
      <c r="L38" s="25"/>
      <c r="M38" s="25"/>
      <c r="N38" s="14"/>
      <c r="O38" s="14"/>
      <c r="P38" s="26"/>
      <c r="Q38" s="25"/>
      <c r="R38" s="14"/>
    </row>
    <row r="39" spans="1:18" s="15" customFormat="1" ht="14.25" x14ac:dyDescent="0.2">
      <c r="A39" s="3" t="s">
        <v>170</v>
      </c>
      <c r="B39" s="3" t="s">
        <v>171</v>
      </c>
      <c r="C39" s="159">
        <v>232</v>
      </c>
      <c r="D39" s="3"/>
      <c r="E39" s="5">
        <v>43926</v>
      </c>
      <c r="F39" s="18">
        <v>101.46</v>
      </c>
      <c r="G39" s="6" t="s">
        <v>172</v>
      </c>
      <c r="H39" s="3" t="s">
        <v>173</v>
      </c>
      <c r="I39" s="3" t="s">
        <v>174</v>
      </c>
      <c r="J39" s="32"/>
      <c r="K39" s="14"/>
      <c r="L39" s="25"/>
      <c r="M39" s="25"/>
      <c r="N39" s="14"/>
      <c r="O39" s="14"/>
      <c r="P39" s="26"/>
      <c r="Q39" s="25"/>
      <c r="R39" s="14"/>
    </row>
    <row r="40" spans="1:18" s="15" customFormat="1" ht="15.95" customHeight="1" x14ac:dyDescent="0.2">
      <c r="A40" s="3" t="s">
        <v>44</v>
      </c>
      <c r="B40" s="3"/>
      <c r="C40" s="159">
        <v>224</v>
      </c>
      <c r="D40" s="3"/>
      <c r="E40" s="5">
        <v>43926</v>
      </c>
      <c r="F40" s="18">
        <v>78.42</v>
      </c>
      <c r="G40" s="6"/>
      <c r="H40" s="3"/>
      <c r="I40" s="3"/>
      <c r="J40" s="10"/>
    </row>
    <row r="41" spans="1:18" s="15" customFormat="1" ht="15.95" customHeight="1" x14ac:dyDescent="0.2">
      <c r="A41" s="3" t="s">
        <v>45</v>
      </c>
      <c r="B41" s="3"/>
      <c r="C41" s="159">
        <v>224</v>
      </c>
      <c r="D41" s="3"/>
      <c r="E41" s="5">
        <v>43926</v>
      </c>
      <c r="F41" s="18">
        <v>93.62</v>
      </c>
      <c r="G41" s="6"/>
      <c r="H41" s="3"/>
      <c r="I41" s="3"/>
      <c r="J41" s="10"/>
    </row>
    <row r="42" spans="1:18" x14ac:dyDescent="0.25">
      <c r="A42" s="3"/>
      <c r="B42" s="3"/>
      <c r="C42" s="159"/>
      <c r="D42" s="3"/>
      <c r="E42" s="5"/>
      <c r="F42" s="18"/>
      <c r="G42" s="6"/>
      <c r="H42" s="3"/>
      <c r="I42" s="3"/>
      <c r="J42" s="10"/>
    </row>
    <row r="43" spans="1:18" ht="16.5" thickBot="1" x14ac:dyDescent="0.3">
      <c r="D43" s="13"/>
      <c r="E43" s="8"/>
    </row>
    <row r="44" spans="1:18" ht="15.75" thickBot="1" x14ac:dyDescent="0.3">
      <c r="E44" s="8"/>
      <c r="F44" s="156">
        <f>SUM(F4:F42)</f>
        <v>5789.1199999999972</v>
      </c>
    </row>
    <row r="45" spans="1:18" x14ac:dyDescent="0.25">
      <c r="E45" s="8"/>
      <c r="F45" s="197"/>
    </row>
    <row r="46" spans="1:18" x14ac:dyDescent="0.25">
      <c r="F46" s="197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E5" sqref="E5:E28"/>
    </sheetView>
  </sheetViews>
  <sheetFormatPr defaultRowHeight="15" x14ac:dyDescent="0.25"/>
  <cols>
    <col min="1" max="1" width="33.42578125" style="7" customWidth="1"/>
    <col min="2" max="2" width="37.42578125" style="7" customWidth="1"/>
    <col min="3" max="3" width="14" style="145" bestFit="1" customWidth="1"/>
    <col min="4" max="4" width="22.7109375" style="7" customWidth="1"/>
    <col min="5" max="5" width="16.7109375" style="7" customWidth="1"/>
    <col min="6" max="6" width="25.85546875" style="17" customWidth="1"/>
    <col min="7" max="7" width="35" style="7" customWidth="1"/>
    <col min="8" max="8" width="23.28515625" style="7" customWidth="1"/>
    <col min="9" max="9" width="20.28515625" style="7" hidden="1" customWidth="1"/>
    <col min="10" max="10" width="25.5703125" style="7" hidden="1" customWidth="1"/>
    <col min="11" max="11" width="0" style="7" hidden="1" customWidth="1"/>
    <col min="12" max="16384" width="9.140625" style="7"/>
  </cols>
  <sheetData>
    <row r="1" spans="1:18" ht="15.75" thickBot="1" x14ac:dyDescent="0.3">
      <c r="A1" s="199" t="s">
        <v>223</v>
      </c>
      <c r="B1" s="200"/>
      <c r="C1" s="200"/>
      <c r="D1" s="200"/>
      <c r="E1" s="200"/>
      <c r="F1" s="200"/>
      <c r="G1" s="200"/>
      <c r="H1" s="200"/>
      <c r="I1" s="200"/>
      <c r="J1" s="201"/>
    </row>
    <row r="2" spans="1:18" ht="15.75" thickBot="1" x14ac:dyDescent="0.3">
      <c r="A2" s="15"/>
      <c r="B2" s="15"/>
      <c r="D2" s="15"/>
      <c r="E2" s="15"/>
      <c r="F2" s="147"/>
      <c r="G2" s="15"/>
      <c r="H2" s="148"/>
      <c r="I2" s="15"/>
      <c r="J2" s="15"/>
    </row>
    <row r="3" spans="1:18" x14ac:dyDescent="0.25">
      <c r="A3" s="149" t="s">
        <v>0</v>
      </c>
      <c r="B3" s="150" t="s">
        <v>1</v>
      </c>
      <c r="C3" s="158" t="s">
        <v>344</v>
      </c>
      <c r="D3" s="150" t="s">
        <v>2</v>
      </c>
      <c r="E3" s="151" t="s">
        <v>3</v>
      </c>
      <c r="F3" s="152" t="s">
        <v>4</v>
      </c>
      <c r="G3" s="151" t="s">
        <v>5</v>
      </c>
      <c r="H3" s="153" t="s">
        <v>6</v>
      </c>
      <c r="I3" s="151" t="s">
        <v>7</v>
      </c>
      <c r="J3" s="154" t="s">
        <v>8</v>
      </c>
    </row>
    <row r="4" spans="1:18" s="15" customFormat="1" ht="14.25" x14ac:dyDescent="0.2">
      <c r="A4" s="5" t="s">
        <v>224</v>
      </c>
      <c r="B4" s="5"/>
      <c r="C4" s="142">
        <v>207</v>
      </c>
      <c r="D4" s="4"/>
      <c r="E4" s="5">
        <v>43956</v>
      </c>
      <c r="F4" s="18">
        <v>90.06</v>
      </c>
      <c r="G4" s="6" t="s">
        <v>227</v>
      </c>
      <c r="H4" s="3">
        <v>799</v>
      </c>
      <c r="I4" s="10" t="s">
        <v>38</v>
      </c>
      <c r="J4" s="28"/>
      <c r="K4" s="14"/>
      <c r="L4" s="25"/>
      <c r="M4" s="25"/>
      <c r="N4" s="14"/>
      <c r="O4" s="14"/>
      <c r="P4" s="26"/>
      <c r="Q4" s="25"/>
      <c r="R4" s="14"/>
    </row>
    <row r="5" spans="1:18" s="15" customFormat="1" ht="14.25" x14ac:dyDescent="0.2">
      <c r="A5" s="3" t="s">
        <v>225</v>
      </c>
      <c r="B5" s="3" t="s">
        <v>225</v>
      </c>
      <c r="C5" s="142">
        <v>209</v>
      </c>
      <c r="D5" s="3">
        <v>116258</v>
      </c>
      <c r="E5" s="5">
        <v>43956</v>
      </c>
      <c r="F5" s="18">
        <v>462.41</v>
      </c>
      <c r="G5" s="9" t="s">
        <v>226</v>
      </c>
      <c r="H5" s="9" t="s">
        <v>14</v>
      </c>
      <c r="I5" s="3" t="s">
        <v>15</v>
      </c>
      <c r="J5" s="23" t="s">
        <v>16</v>
      </c>
      <c r="K5" s="14"/>
      <c r="L5" s="25"/>
      <c r="M5" s="25"/>
      <c r="N5" s="14"/>
      <c r="O5" s="14"/>
      <c r="P5" s="26"/>
      <c r="Q5" s="25"/>
      <c r="R5" s="14"/>
    </row>
    <row r="6" spans="1:18" x14ac:dyDescent="0.25">
      <c r="A6" s="3" t="s">
        <v>228</v>
      </c>
      <c r="B6" s="3" t="s">
        <v>228</v>
      </c>
      <c r="C6" s="142">
        <v>204</v>
      </c>
      <c r="D6" s="3">
        <v>1409333</v>
      </c>
      <c r="E6" s="5">
        <v>43956</v>
      </c>
      <c r="F6" s="33">
        <v>579.79999999999995</v>
      </c>
      <c r="G6" s="6" t="s">
        <v>229</v>
      </c>
      <c r="H6" s="3">
        <v>765</v>
      </c>
      <c r="I6" s="155" t="s">
        <v>10</v>
      </c>
      <c r="J6" s="34"/>
    </row>
    <row r="7" spans="1:18" s="15" customFormat="1" ht="15.95" customHeight="1" x14ac:dyDescent="0.2">
      <c r="A7" s="10" t="s">
        <v>78</v>
      </c>
      <c r="B7" s="10" t="s">
        <v>78</v>
      </c>
      <c r="C7" s="143">
        <v>231</v>
      </c>
      <c r="D7" s="10"/>
      <c r="E7" s="5">
        <v>43956</v>
      </c>
      <c r="F7" s="18">
        <v>311.14999999999998</v>
      </c>
      <c r="G7" s="12" t="s">
        <v>230</v>
      </c>
      <c r="H7" s="3">
        <v>579</v>
      </c>
      <c r="I7" s="3"/>
      <c r="J7" s="3"/>
    </row>
    <row r="8" spans="1:18" s="15" customFormat="1" ht="28.5" x14ac:dyDescent="0.2">
      <c r="A8" s="3" t="s">
        <v>66</v>
      </c>
      <c r="B8" s="3" t="s">
        <v>123</v>
      </c>
      <c r="C8" s="142">
        <v>548</v>
      </c>
      <c r="D8" s="4">
        <v>12208</v>
      </c>
      <c r="E8" s="5">
        <v>43956</v>
      </c>
      <c r="F8" s="18">
        <v>226.17</v>
      </c>
      <c r="G8" s="6" t="s">
        <v>231</v>
      </c>
      <c r="H8" s="3">
        <v>765</v>
      </c>
      <c r="I8" s="3"/>
      <c r="J8" s="35" t="s">
        <v>58</v>
      </c>
    </row>
    <row r="9" spans="1:18" x14ac:dyDescent="0.25">
      <c r="A9" s="3" t="s">
        <v>31</v>
      </c>
      <c r="B9" s="3" t="s">
        <v>32</v>
      </c>
      <c r="C9" s="142">
        <v>219</v>
      </c>
      <c r="D9" s="3">
        <v>113929</v>
      </c>
      <c r="E9" s="5">
        <v>43956</v>
      </c>
      <c r="F9" s="16">
        <v>28.4</v>
      </c>
      <c r="G9" s="3" t="s">
        <v>33</v>
      </c>
      <c r="H9" s="3" t="s">
        <v>34</v>
      </c>
      <c r="I9" s="3" t="s">
        <v>26</v>
      </c>
      <c r="J9" s="27"/>
    </row>
    <row r="10" spans="1:18" s="15" customFormat="1" ht="14.25" x14ac:dyDescent="0.2">
      <c r="A10" s="31" t="s">
        <v>232</v>
      </c>
      <c r="B10" s="31" t="s">
        <v>232</v>
      </c>
      <c r="C10" s="144">
        <v>219</v>
      </c>
      <c r="D10" s="36"/>
      <c r="E10" s="5">
        <v>43956</v>
      </c>
      <c r="F10" s="30">
        <v>46.29</v>
      </c>
      <c r="G10" s="37" t="s">
        <v>193</v>
      </c>
      <c r="H10" s="31">
        <v>697</v>
      </c>
      <c r="I10" s="31" t="s">
        <v>194</v>
      </c>
      <c r="J10" s="38"/>
    </row>
    <row r="11" spans="1:18" s="15" customFormat="1" ht="14.25" x14ac:dyDescent="0.2">
      <c r="A11" s="31" t="s">
        <v>232</v>
      </c>
      <c r="B11" s="31" t="s">
        <v>232</v>
      </c>
      <c r="C11" s="144">
        <v>219</v>
      </c>
      <c r="D11" s="36"/>
      <c r="E11" s="5">
        <v>43956</v>
      </c>
      <c r="F11" s="30">
        <v>128.6</v>
      </c>
      <c r="G11" s="37" t="s">
        <v>193</v>
      </c>
      <c r="H11" s="31">
        <v>697</v>
      </c>
      <c r="I11" s="31" t="s">
        <v>194</v>
      </c>
      <c r="J11" s="38"/>
    </row>
    <row r="12" spans="1:18" s="15" customFormat="1" ht="14.25" x14ac:dyDescent="0.2">
      <c r="A12" s="3" t="s">
        <v>79</v>
      </c>
      <c r="B12" s="3" t="s">
        <v>79</v>
      </c>
      <c r="C12" s="142">
        <v>221</v>
      </c>
      <c r="D12" s="3"/>
      <c r="E12" s="5">
        <v>43956</v>
      </c>
      <c r="F12" s="18">
        <v>6.99</v>
      </c>
      <c r="G12" s="9"/>
      <c r="H12" s="9" t="s">
        <v>353</v>
      </c>
      <c r="I12" s="3"/>
      <c r="J12" s="23"/>
    </row>
    <row r="13" spans="1:18" x14ac:dyDescent="0.25">
      <c r="A13" s="3" t="s">
        <v>21</v>
      </c>
      <c r="B13" s="3" t="s">
        <v>21</v>
      </c>
      <c r="C13" s="142">
        <v>32</v>
      </c>
      <c r="D13" s="3"/>
      <c r="E13" s="5">
        <v>43956</v>
      </c>
      <c r="F13" s="18">
        <f>909.37*0.5</f>
        <v>454.685</v>
      </c>
      <c r="G13" s="9" t="s">
        <v>18</v>
      </c>
      <c r="H13" s="9" t="s">
        <v>19</v>
      </c>
      <c r="I13" s="3" t="s">
        <v>25</v>
      </c>
      <c r="J13" s="27"/>
    </row>
    <row r="14" spans="1:18" x14ac:dyDescent="0.25">
      <c r="A14" s="3" t="s">
        <v>21</v>
      </c>
      <c r="B14" s="3" t="s">
        <v>21</v>
      </c>
      <c r="C14" s="142">
        <v>32</v>
      </c>
      <c r="D14" s="3"/>
      <c r="E14" s="5">
        <v>43956</v>
      </c>
      <c r="F14" s="18">
        <f>909.37*0.355</f>
        <v>322.82634999999999</v>
      </c>
      <c r="G14" s="9" t="s">
        <v>18</v>
      </c>
      <c r="H14" s="9" t="s">
        <v>19</v>
      </c>
      <c r="I14" s="3" t="s">
        <v>15</v>
      </c>
      <c r="J14" s="27"/>
    </row>
    <row r="15" spans="1:18" x14ac:dyDescent="0.25">
      <c r="A15" s="3" t="s">
        <v>21</v>
      </c>
      <c r="B15" s="3" t="s">
        <v>21</v>
      </c>
      <c r="C15" s="142">
        <v>32</v>
      </c>
      <c r="D15" s="3"/>
      <c r="E15" s="5">
        <v>43956</v>
      </c>
      <c r="F15" s="18">
        <f>909.37*0.145</f>
        <v>131.85864999999998</v>
      </c>
      <c r="G15" s="9" t="s">
        <v>18</v>
      </c>
      <c r="H15" s="9" t="s">
        <v>19</v>
      </c>
      <c r="I15" s="3" t="s">
        <v>20</v>
      </c>
      <c r="J15" s="28"/>
    </row>
    <row r="16" spans="1:18" s="15" customFormat="1" ht="14.25" x14ac:dyDescent="0.2">
      <c r="A16" s="3" t="s">
        <v>17</v>
      </c>
      <c r="B16" s="3" t="s">
        <v>17</v>
      </c>
      <c r="C16" s="142">
        <v>10</v>
      </c>
      <c r="D16" s="3"/>
      <c r="E16" s="5">
        <v>43956</v>
      </c>
      <c r="F16" s="18">
        <v>116.02</v>
      </c>
      <c r="G16" s="9" t="s">
        <v>18</v>
      </c>
      <c r="H16" s="9" t="s">
        <v>19</v>
      </c>
      <c r="I16" s="3" t="s">
        <v>20</v>
      </c>
      <c r="J16" s="3"/>
      <c r="K16" s="14"/>
      <c r="L16" s="25"/>
      <c r="M16" s="25"/>
      <c r="N16" s="14"/>
      <c r="O16" s="14"/>
      <c r="P16" s="26"/>
      <c r="Q16" s="25"/>
      <c r="R16" s="14"/>
    </row>
    <row r="17" spans="1:10" x14ac:dyDescent="0.25">
      <c r="A17" s="10" t="s">
        <v>55</v>
      </c>
      <c r="B17" s="10" t="s">
        <v>55</v>
      </c>
      <c r="C17" s="143">
        <v>223</v>
      </c>
      <c r="D17" s="10"/>
      <c r="E17" s="5">
        <v>43956</v>
      </c>
      <c r="F17" s="18">
        <f>546.73/5</f>
        <v>109.346</v>
      </c>
      <c r="G17" s="12" t="s">
        <v>56</v>
      </c>
      <c r="H17" s="3">
        <v>663</v>
      </c>
      <c r="I17" s="3" t="s">
        <v>202</v>
      </c>
      <c r="J17" s="27"/>
    </row>
    <row r="18" spans="1:10" x14ac:dyDescent="0.25">
      <c r="A18" s="10" t="s">
        <v>55</v>
      </c>
      <c r="B18" s="10" t="s">
        <v>55</v>
      </c>
      <c r="C18" s="143">
        <v>223</v>
      </c>
      <c r="D18" s="10"/>
      <c r="E18" s="5">
        <v>43956</v>
      </c>
      <c r="F18" s="18">
        <f>546.73/5</f>
        <v>109.346</v>
      </c>
      <c r="G18" s="12" t="s">
        <v>56</v>
      </c>
      <c r="H18" s="3">
        <v>663</v>
      </c>
      <c r="I18" s="3" t="s">
        <v>36</v>
      </c>
      <c r="J18" s="27"/>
    </row>
    <row r="19" spans="1:10" x14ac:dyDescent="0.25">
      <c r="A19" s="10" t="s">
        <v>55</v>
      </c>
      <c r="B19" s="10" t="s">
        <v>55</v>
      </c>
      <c r="C19" s="143">
        <v>223</v>
      </c>
      <c r="D19" s="10"/>
      <c r="E19" s="5">
        <v>43956</v>
      </c>
      <c r="F19" s="18">
        <f>546.73/5</f>
        <v>109.346</v>
      </c>
      <c r="G19" s="12" t="s">
        <v>56</v>
      </c>
      <c r="H19" s="3">
        <v>663</v>
      </c>
      <c r="I19" s="3" t="s">
        <v>35</v>
      </c>
      <c r="J19" s="27"/>
    </row>
    <row r="20" spans="1:10" x14ac:dyDescent="0.25">
      <c r="A20" s="3" t="s">
        <v>55</v>
      </c>
      <c r="B20" s="3" t="s">
        <v>55</v>
      </c>
      <c r="C20" s="142">
        <v>223</v>
      </c>
      <c r="D20" s="3"/>
      <c r="E20" s="5">
        <v>43956</v>
      </c>
      <c r="F20" s="16">
        <f>546.73/5</f>
        <v>109.346</v>
      </c>
      <c r="G20" s="3" t="s">
        <v>56</v>
      </c>
      <c r="H20" s="3">
        <v>663</v>
      </c>
      <c r="I20" s="3" t="s">
        <v>46</v>
      </c>
      <c r="J20" s="27"/>
    </row>
    <row r="21" spans="1:10" x14ac:dyDescent="0.25">
      <c r="A21" s="3" t="s">
        <v>55</v>
      </c>
      <c r="B21" s="3" t="s">
        <v>55</v>
      </c>
      <c r="C21" s="142">
        <v>223</v>
      </c>
      <c r="D21" s="3"/>
      <c r="E21" s="5">
        <v>43956</v>
      </c>
      <c r="F21" s="16">
        <f>546.73/5</f>
        <v>109.346</v>
      </c>
      <c r="G21" s="3" t="s">
        <v>56</v>
      </c>
      <c r="H21" s="3">
        <v>663</v>
      </c>
      <c r="I21" s="3" t="s">
        <v>205</v>
      </c>
      <c r="J21" s="27"/>
    </row>
    <row r="22" spans="1:10" s="15" customFormat="1" ht="14.25" x14ac:dyDescent="0.2">
      <c r="A22" s="3" t="s">
        <v>233</v>
      </c>
      <c r="B22" s="3" t="s">
        <v>234</v>
      </c>
      <c r="C22" s="142">
        <v>238</v>
      </c>
      <c r="D22" s="3"/>
      <c r="E22" s="5">
        <v>43956</v>
      </c>
      <c r="F22" s="18">
        <v>100</v>
      </c>
      <c r="G22" s="9" t="s">
        <v>235</v>
      </c>
      <c r="H22" s="9" t="s">
        <v>27</v>
      </c>
      <c r="I22" s="3" t="s">
        <v>38</v>
      </c>
      <c r="J22" s="23"/>
    </row>
    <row r="23" spans="1:10" x14ac:dyDescent="0.25">
      <c r="A23" s="3" t="s">
        <v>31</v>
      </c>
      <c r="B23" s="3" t="s">
        <v>32</v>
      </c>
      <c r="C23" s="142">
        <v>223</v>
      </c>
      <c r="D23" s="3"/>
      <c r="E23" s="5">
        <v>43956</v>
      </c>
      <c r="F23" s="16">
        <v>28.4</v>
      </c>
      <c r="G23" s="3" t="s">
        <v>33</v>
      </c>
      <c r="H23" s="3" t="s">
        <v>34</v>
      </c>
      <c r="I23" s="3" t="s">
        <v>46</v>
      </c>
      <c r="J23" s="27"/>
    </row>
    <row r="24" spans="1:10" x14ac:dyDescent="0.25">
      <c r="A24" s="3" t="s">
        <v>220</v>
      </c>
      <c r="B24" s="3" t="s">
        <v>221</v>
      </c>
      <c r="C24" s="142">
        <v>237</v>
      </c>
      <c r="D24" s="3">
        <v>285209</v>
      </c>
      <c r="E24" s="5">
        <v>43956</v>
      </c>
      <c r="F24" s="16">
        <v>49.99</v>
      </c>
      <c r="G24" s="3" t="s">
        <v>236</v>
      </c>
      <c r="H24" s="3">
        <v>579</v>
      </c>
      <c r="I24" s="3" t="s">
        <v>38</v>
      </c>
      <c r="J24" s="27"/>
    </row>
    <row r="25" spans="1:10" x14ac:dyDescent="0.25">
      <c r="A25" s="3" t="s">
        <v>204</v>
      </c>
      <c r="B25" s="3" t="s">
        <v>217</v>
      </c>
      <c r="C25" s="142">
        <v>10</v>
      </c>
      <c r="D25" s="3">
        <v>2197438</v>
      </c>
      <c r="E25" s="5">
        <v>43956</v>
      </c>
      <c r="F25" s="16">
        <v>59</v>
      </c>
      <c r="G25" s="3" t="s">
        <v>204</v>
      </c>
      <c r="H25" s="3">
        <v>576</v>
      </c>
      <c r="I25" s="3" t="s">
        <v>182</v>
      </c>
      <c r="J25" s="27"/>
    </row>
    <row r="26" spans="1:10" x14ac:dyDescent="0.25">
      <c r="A26" s="3" t="s">
        <v>237</v>
      </c>
      <c r="B26" s="3"/>
      <c r="C26" s="142">
        <v>10</v>
      </c>
      <c r="D26" s="3"/>
      <c r="E26" s="5">
        <v>43956</v>
      </c>
      <c r="F26" s="16">
        <v>48.75</v>
      </c>
      <c r="G26" s="6" t="s">
        <v>181</v>
      </c>
      <c r="H26" s="3">
        <v>618</v>
      </c>
      <c r="I26" s="3" t="s">
        <v>182</v>
      </c>
      <c r="J26" s="10"/>
    </row>
    <row r="27" spans="1:10" s="15" customFormat="1" ht="15.95" customHeight="1" x14ac:dyDescent="0.2">
      <c r="A27" s="3" t="s">
        <v>44</v>
      </c>
      <c r="B27" s="3"/>
      <c r="C27" s="142">
        <v>224</v>
      </c>
      <c r="D27" s="3"/>
      <c r="E27" s="5">
        <v>43956</v>
      </c>
      <c r="F27" s="18">
        <v>29.74</v>
      </c>
      <c r="G27" s="6"/>
      <c r="H27" s="3"/>
      <c r="I27" s="3"/>
      <c r="J27" s="10"/>
    </row>
    <row r="28" spans="1:10" s="15" customFormat="1" ht="15.95" customHeight="1" x14ac:dyDescent="0.2">
      <c r="A28" s="3" t="s">
        <v>45</v>
      </c>
      <c r="B28" s="3"/>
      <c r="C28" s="142">
        <v>224</v>
      </c>
      <c r="D28" s="3"/>
      <c r="E28" s="5">
        <v>43956</v>
      </c>
      <c r="F28" s="18">
        <v>92.9</v>
      </c>
      <c r="G28" s="6"/>
      <c r="H28" s="3"/>
      <c r="I28" s="3"/>
      <c r="J28" s="10"/>
    </row>
    <row r="29" spans="1:10" x14ac:dyDescent="0.25">
      <c r="A29" s="3"/>
      <c r="B29" s="3"/>
      <c r="C29" s="142"/>
      <c r="D29" s="3"/>
      <c r="E29" s="5"/>
      <c r="F29" s="18"/>
      <c r="G29" s="6"/>
      <c r="H29" s="3"/>
      <c r="I29" s="3"/>
      <c r="J29" s="10"/>
    </row>
    <row r="30" spans="1:10" ht="16.5" thickBot="1" x14ac:dyDescent="0.3">
      <c r="D30" s="13"/>
      <c r="E30" s="8"/>
    </row>
    <row r="31" spans="1:10" ht="15.75" thickBot="1" x14ac:dyDescent="0.3">
      <c r="E31" s="8"/>
      <c r="F31" s="156">
        <f>SUM(F4:F29)</f>
        <v>3860.77</v>
      </c>
    </row>
    <row r="32" spans="1:10" ht="23.25" x14ac:dyDescent="0.25">
      <c r="E32" s="8"/>
      <c r="F32" s="204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E5" sqref="E5:E34"/>
    </sheetView>
  </sheetViews>
  <sheetFormatPr defaultRowHeight="15" x14ac:dyDescent="0.25"/>
  <cols>
    <col min="1" max="1" width="33.42578125" style="7" customWidth="1"/>
    <col min="2" max="2" width="37.42578125" style="7" customWidth="1"/>
    <col min="3" max="3" width="14" style="137" bestFit="1" customWidth="1"/>
    <col min="4" max="4" width="22.7109375" style="7" customWidth="1"/>
    <col min="5" max="5" width="16.7109375" style="7" customWidth="1"/>
    <col min="6" max="6" width="25.85546875" style="17" customWidth="1"/>
    <col min="7" max="7" width="35" style="7" customWidth="1"/>
    <col min="8" max="8" width="23.28515625" style="7" customWidth="1"/>
    <col min="9" max="9" width="20.28515625" style="7" hidden="1" customWidth="1"/>
    <col min="10" max="10" width="25.5703125" style="7" hidden="1" customWidth="1"/>
    <col min="11" max="16384" width="9.140625" style="7"/>
  </cols>
  <sheetData>
    <row r="1" spans="1:18" ht="15.75" thickBot="1" x14ac:dyDescent="0.3">
      <c r="A1" s="199" t="s">
        <v>238</v>
      </c>
      <c r="B1" s="200"/>
      <c r="C1" s="200"/>
      <c r="D1" s="200"/>
      <c r="E1" s="200"/>
      <c r="F1" s="200"/>
      <c r="G1" s="200"/>
      <c r="H1" s="200"/>
      <c r="I1" s="200"/>
      <c r="J1" s="201"/>
    </row>
    <row r="2" spans="1:18" ht="15.75" thickBot="1" x14ac:dyDescent="0.3">
      <c r="A2" s="15"/>
      <c r="B2" s="15"/>
      <c r="C2" s="165"/>
      <c r="D2" s="15"/>
      <c r="E2" s="15"/>
      <c r="F2" s="147"/>
      <c r="G2" s="15"/>
      <c r="H2" s="148"/>
      <c r="I2" s="15"/>
      <c r="J2" s="15"/>
    </row>
    <row r="3" spans="1:18" x14ac:dyDescent="0.25">
      <c r="A3" s="149" t="s">
        <v>0</v>
      </c>
      <c r="B3" s="150" t="s">
        <v>1</v>
      </c>
      <c r="C3" s="158" t="s">
        <v>344</v>
      </c>
      <c r="D3" s="150" t="s">
        <v>2</v>
      </c>
      <c r="E3" s="151" t="s">
        <v>3</v>
      </c>
      <c r="F3" s="152" t="s">
        <v>4</v>
      </c>
      <c r="G3" s="151" t="s">
        <v>5</v>
      </c>
      <c r="H3" s="153" t="s">
        <v>6</v>
      </c>
      <c r="I3" s="151" t="s">
        <v>7</v>
      </c>
      <c r="J3" s="154" t="s">
        <v>8</v>
      </c>
    </row>
    <row r="4" spans="1:18" s="15" customFormat="1" ht="14.25" x14ac:dyDescent="0.2">
      <c r="A4" s="5" t="s">
        <v>239</v>
      </c>
      <c r="B4" s="5" t="s">
        <v>239</v>
      </c>
      <c r="C4" s="159">
        <v>207</v>
      </c>
      <c r="D4" s="4"/>
      <c r="E4" s="5">
        <v>43987</v>
      </c>
      <c r="F4" s="18">
        <v>90.06</v>
      </c>
      <c r="G4" s="6" t="s">
        <v>240</v>
      </c>
      <c r="H4" s="3">
        <v>799</v>
      </c>
      <c r="I4" s="10" t="s">
        <v>38</v>
      </c>
      <c r="J4" s="28"/>
      <c r="K4" s="14"/>
      <c r="L4" s="25"/>
      <c r="M4" s="25"/>
      <c r="N4" s="14"/>
      <c r="O4" s="14"/>
      <c r="P4" s="26"/>
      <c r="Q4" s="25"/>
      <c r="R4" s="14"/>
    </row>
    <row r="5" spans="1:18" s="15" customFormat="1" ht="14.25" x14ac:dyDescent="0.2">
      <c r="A5" s="3" t="s">
        <v>241</v>
      </c>
      <c r="B5" s="3" t="s">
        <v>241</v>
      </c>
      <c r="C5" s="159">
        <v>209</v>
      </c>
      <c r="D5" s="3">
        <v>116258</v>
      </c>
      <c r="E5" s="5">
        <v>43987</v>
      </c>
      <c r="F5" s="18">
        <v>462.41</v>
      </c>
      <c r="G5" s="3" t="s">
        <v>241</v>
      </c>
      <c r="H5" s="9" t="s">
        <v>14</v>
      </c>
      <c r="I5" s="3" t="s">
        <v>15</v>
      </c>
      <c r="J5" s="23" t="s">
        <v>16</v>
      </c>
      <c r="K5" s="14"/>
      <c r="L5" s="25"/>
      <c r="M5" s="25"/>
      <c r="N5" s="14"/>
      <c r="O5" s="14"/>
      <c r="P5" s="26"/>
      <c r="Q5" s="25"/>
      <c r="R5" s="14"/>
    </row>
    <row r="6" spans="1:18" x14ac:dyDescent="0.25">
      <c r="A6" s="3" t="s">
        <v>242</v>
      </c>
      <c r="B6" s="3" t="s">
        <v>242</v>
      </c>
      <c r="C6" s="159">
        <v>204</v>
      </c>
      <c r="D6" s="3">
        <v>1409333</v>
      </c>
      <c r="E6" s="5">
        <v>43987</v>
      </c>
      <c r="F6" s="33">
        <v>579.79999999999995</v>
      </c>
      <c r="G6" s="6" t="s">
        <v>243</v>
      </c>
      <c r="H6" s="3">
        <v>765</v>
      </c>
      <c r="I6" s="155" t="s">
        <v>10</v>
      </c>
      <c r="J6" s="34"/>
    </row>
    <row r="7" spans="1:18" s="15" customFormat="1" ht="15.95" customHeight="1" x14ac:dyDescent="0.2">
      <c r="A7" s="10" t="s">
        <v>78</v>
      </c>
      <c r="B7" s="10" t="s">
        <v>78</v>
      </c>
      <c r="C7" s="160">
        <v>233</v>
      </c>
      <c r="D7" s="10"/>
      <c r="E7" s="5">
        <v>43987</v>
      </c>
      <c r="F7" s="18">
        <v>311.14999999999998</v>
      </c>
      <c r="G7" s="12" t="s">
        <v>244</v>
      </c>
      <c r="H7" s="3">
        <v>579</v>
      </c>
      <c r="I7" s="3"/>
      <c r="J7" s="3"/>
    </row>
    <row r="8" spans="1:18" x14ac:dyDescent="0.25">
      <c r="A8" s="3" t="s">
        <v>245</v>
      </c>
      <c r="B8" s="3" t="s">
        <v>245</v>
      </c>
      <c r="C8" s="159">
        <v>59</v>
      </c>
      <c r="D8" s="3"/>
      <c r="E8" s="5">
        <v>43987</v>
      </c>
      <c r="F8" s="16">
        <v>48.75</v>
      </c>
      <c r="G8" s="6" t="s">
        <v>181</v>
      </c>
      <c r="H8" s="3">
        <v>618</v>
      </c>
      <c r="I8" s="3" t="s">
        <v>182</v>
      </c>
      <c r="J8" s="10"/>
    </row>
    <row r="9" spans="1:18" x14ac:dyDescent="0.25">
      <c r="A9" s="3" t="s">
        <v>246</v>
      </c>
      <c r="B9" s="3" t="s">
        <v>217</v>
      </c>
      <c r="C9" s="159">
        <v>236</v>
      </c>
      <c r="D9" s="3">
        <v>2197438</v>
      </c>
      <c r="E9" s="5">
        <v>43987</v>
      </c>
      <c r="F9" s="16">
        <v>59</v>
      </c>
      <c r="G9" s="3" t="s">
        <v>246</v>
      </c>
      <c r="H9" s="3">
        <v>576</v>
      </c>
      <c r="I9" s="3" t="s">
        <v>182</v>
      </c>
      <c r="J9" s="27"/>
    </row>
    <row r="10" spans="1:18" x14ac:dyDescent="0.25">
      <c r="A10" s="3" t="s">
        <v>220</v>
      </c>
      <c r="B10" s="3" t="s">
        <v>221</v>
      </c>
      <c r="C10" s="163">
        <v>237</v>
      </c>
      <c r="D10" s="3">
        <v>285209</v>
      </c>
      <c r="E10" s="5">
        <v>43987</v>
      </c>
      <c r="F10" s="16">
        <v>49.99</v>
      </c>
      <c r="G10" s="3" t="s">
        <v>247</v>
      </c>
      <c r="H10" s="3">
        <v>579</v>
      </c>
      <c r="I10" s="3" t="s">
        <v>38</v>
      </c>
      <c r="J10" s="27"/>
    </row>
    <row r="11" spans="1:18" s="15" customFormat="1" ht="14.25" x14ac:dyDescent="0.2">
      <c r="A11" s="3" t="s">
        <v>249</v>
      </c>
      <c r="B11" s="3" t="s">
        <v>234</v>
      </c>
      <c r="C11" s="163">
        <v>238</v>
      </c>
      <c r="D11" s="3"/>
      <c r="E11" s="5">
        <v>43987</v>
      </c>
      <c r="F11" s="18">
        <v>100</v>
      </c>
      <c r="G11" s="9" t="s">
        <v>248</v>
      </c>
      <c r="H11" s="9" t="s">
        <v>27</v>
      </c>
      <c r="I11" s="3" t="s">
        <v>38</v>
      </c>
      <c r="J11" s="23"/>
    </row>
    <row r="12" spans="1:18" s="15" customFormat="1" ht="15.95" customHeight="1" x14ac:dyDescent="0.2">
      <c r="A12" s="10" t="s">
        <v>250</v>
      </c>
      <c r="B12" s="10" t="s">
        <v>234</v>
      </c>
      <c r="C12" s="159">
        <v>238</v>
      </c>
      <c r="D12" s="10"/>
      <c r="E12" s="5">
        <v>43987</v>
      </c>
      <c r="F12" s="18">
        <v>-800</v>
      </c>
      <c r="G12" s="12" t="s">
        <v>251</v>
      </c>
      <c r="H12" s="3">
        <v>799</v>
      </c>
      <c r="I12" s="3"/>
      <c r="J12" s="32"/>
    </row>
    <row r="13" spans="1:18" s="15" customFormat="1" ht="14.25" x14ac:dyDescent="0.2">
      <c r="A13" s="3" t="s">
        <v>170</v>
      </c>
      <c r="B13" s="3" t="s">
        <v>171</v>
      </c>
      <c r="C13" s="159">
        <v>232</v>
      </c>
      <c r="D13" s="3"/>
      <c r="E13" s="5">
        <v>43987</v>
      </c>
      <c r="F13" s="18">
        <v>108.87</v>
      </c>
      <c r="G13" s="6" t="s">
        <v>172</v>
      </c>
      <c r="H13" s="3" t="s">
        <v>173</v>
      </c>
      <c r="I13" s="3" t="s">
        <v>174</v>
      </c>
      <c r="J13" s="32"/>
      <c r="K13" s="14"/>
      <c r="L13" s="25"/>
      <c r="M13" s="25"/>
      <c r="N13" s="14"/>
      <c r="O13" s="14"/>
      <c r="P13" s="26"/>
      <c r="Q13" s="25"/>
      <c r="R13" s="14"/>
    </row>
    <row r="14" spans="1:18" s="15" customFormat="1" ht="15.95" customHeight="1" x14ac:dyDescent="0.2">
      <c r="A14" s="10" t="s">
        <v>179</v>
      </c>
      <c r="B14" s="10" t="s">
        <v>252</v>
      </c>
      <c r="C14" s="159">
        <v>233</v>
      </c>
      <c r="D14" s="10">
        <v>5216</v>
      </c>
      <c r="E14" s="5">
        <v>43987</v>
      </c>
      <c r="F14" s="18">
        <v>475.8</v>
      </c>
      <c r="G14" s="12" t="s">
        <v>253</v>
      </c>
      <c r="H14" s="3">
        <v>858</v>
      </c>
      <c r="I14" s="3" t="s">
        <v>254</v>
      </c>
      <c r="J14" s="32" t="s">
        <v>255</v>
      </c>
    </row>
    <row r="15" spans="1:18" s="15" customFormat="1" ht="15.95" customHeight="1" x14ac:dyDescent="0.2">
      <c r="A15" s="10" t="s">
        <v>31</v>
      </c>
      <c r="B15" s="10" t="s">
        <v>32</v>
      </c>
      <c r="C15" s="159">
        <v>219</v>
      </c>
      <c r="D15" s="10">
        <v>184826</v>
      </c>
      <c r="E15" s="5">
        <v>43987</v>
      </c>
      <c r="F15" s="18">
        <v>28.4</v>
      </c>
      <c r="G15" s="12" t="s">
        <v>33</v>
      </c>
      <c r="H15" s="3" t="s">
        <v>34</v>
      </c>
      <c r="I15" s="3" t="s">
        <v>46</v>
      </c>
      <c r="J15" s="32"/>
    </row>
    <row r="16" spans="1:18" s="15" customFormat="1" ht="15.95" customHeight="1" x14ac:dyDescent="0.2">
      <c r="A16" s="10" t="s">
        <v>31</v>
      </c>
      <c r="B16" s="10" t="s">
        <v>32</v>
      </c>
      <c r="C16" s="159">
        <v>219</v>
      </c>
      <c r="D16" s="10">
        <v>195353</v>
      </c>
      <c r="E16" s="5">
        <v>43987</v>
      </c>
      <c r="F16" s="18">
        <f>45.8/2</f>
        <v>22.9</v>
      </c>
      <c r="G16" s="12" t="s">
        <v>33</v>
      </c>
      <c r="H16" s="3" t="s">
        <v>34</v>
      </c>
      <c r="I16" s="3" t="s">
        <v>38</v>
      </c>
      <c r="J16" s="32"/>
    </row>
    <row r="17" spans="1:18" s="15" customFormat="1" ht="15.95" customHeight="1" x14ac:dyDescent="0.2">
      <c r="A17" s="10" t="s">
        <v>31</v>
      </c>
      <c r="B17" s="10" t="s">
        <v>32</v>
      </c>
      <c r="C17" s="159">
        <v>219</v>
      </c>
      <c r="D17" s="10">
        <v>195353</v>
      </c>
      <c r="E17" s="5">
        <v>43987</v>
      </c>
      <c r="F17" s="18">
        <v>22.9</v>
      </c>
      <c r="G17" s="12" t="s">
        <v>33</v>
      </c>
      <c r="H17" s="3" t="s">
        <v>34</v>
      </c>
      <c r="I17" s="3" t="s">
        <v>26</v>
      </c>
      <c r="J17" s="32"/>
    </row>
    <row r="18" spans="1:18" x14ac:dyDescent="0.25">
      <c r="A18" s="10" t="s">
        <v>55</v>
      </c>
      <c r="B18" s="10" t="s">
        <v>55</v>
      </c>
      <c r="C18" s="160">
        <v>223</v>
      </c>
      <c r="D18" s="10"/>
      <c r="E18" s="5">
        <v>43987</v>
      </c>
      <c r="F18" s="18">
        <f>570.71/5</f>
        <v>114.14200000000001</v>
      </c>
      <c r="G18" s="12" t="s">
        <v>56</v>
      </c>
      <c r="H18" s="3">
        <v>663</v>
      </c>
      <c r="I18" s="3" t="s">
        <v>202</v>
      </c>
      <c r="J18" s="27"/>
    </row>
    <row r="19" spans="1:18" s="15" customFormat="1" ht="14.25" x14ac:dyDescent="0.2">
      <c r="A19" s="10" t="s">
        <v>55</v>
      </c>
      <c r="B19" s="10" t="s">
        <v>55</v>
      </c>
      <c r="C19" s="160">
        <v>223</v>
      </c>
      <c r="D19" s="10"/>
      <c r="E19" s="5">
        <v>43987</v>
      </c>
      <c r="F19" s="18">
        <v>114.14200000000001</v>
      </c>
      <c r="G19" s="12" t="s">
        <v>56</v>
      </c>
      <c r="H19" s="3">
        <v>663</v>
      </c>
      <c r="I19" s="3" t="s">
        <v>36</v>
      </c>
      <c r="J19" s="38"/>
    </row>
    <row r="20" spans="1:18" s="15" customFormat="1" ht="14.25" x14ac:dyDescent="0.2">
      <c r="A20" s="10" t="s">
        <v>55</v>
      </c>
      <c r="B20" s="10" t="s">
        <v>55</v>
      </c>
      <c r="C20" s="159">
        <v>223</v>
      </c>
      <c r="D20" s="10"/>
      <c r="E20" s="5">
        <v>43987</v>
      </c>
      <c r="F20" s="18">
        <v>114.14200000000001</v>
      </c>
      <c r="G20" s="12" t="s">
        <v>56</v>
      </c>
      <c r="H20" s="3">
        <v>663</v>
      </c>
      <c r="I20" s="3" t="s">
        <v>35</v>
      </c>
      <c r="J20" s="38"/>
    </row>
    <row r="21" spans="1:18" s="15" customFormat="1" ht="14.25" x14ac:dyDescent="0.2">
      <c r="A21" s="3" t="s">
        <v>55</v>
      </c>
      <c r="B21" s="3" t="s">
        <v>55</v>
      </c>
      <c r="C21" s="159">
        <v>223</v>
      </c>
      <c r="D21" s="3"/>
      <c r="E21" s="5">
        <v>43987</v>
      </c>
      <c r="F21" s="16">
        <v>114.14200000000001</v>
      </c>
      <c r="G21" s="3" t="s">
        <v>56</v>
      </c>
      <c r="H21" s="3">
        <v>663</v>
      </c>
      <c r="I21" s="3" t="s">
        <v>46</v>
      </c>
      <c r="J21" s="23"/>
    </row>
    <row r="22" spans="1:18" x14ac:dyDescent="0.25">
      <c r="A22" s="3" t="s">
        <v>55</v>
      </c>
      <c r="B22" s="3" t="s">
        <v>55</v>
      </c>
      <c r="C22" s="159">
        <v>223</v>
      </c>
      <c r="D22" s="3"/>
      <c r="E22" s="5">
        <v>43987</v>
      </c>
      <c r="F22" s="16">
        <v>114.14200000000001</v>
      </c>
      <c r="G22" s="3" t="s">
        <v>56</v>
      </c>
      <c r="H22" s="3">
        <v>663</v>
      </c>
      <c r="I22" s="3" t="s">
        <v>205</v>
      </c>
      <c r="J22" s="27"/>
    </row>
    <row r="23" spans="1:18" x14ac:dyDescent="0.25">
      <c r="A23" s="3" t="s">
        <v>17</v>
      </c>
      <c r="B23" s="3" t="s">
        <v>17</v>
      </c>
      <c r="C23" s="159">
        <v>10</v>
      </c>
      <c r="D23" s="3"/>
      <c r="E23" s="5">
        <v>43987</v>
      </c>
      <c r="F23" s="18">
        <v>116.02</v>
      </c>
      <c r="G23" s="9" t="s">
        <v>18</v>
      </c>
      <c r="H23" s="9" t="s">
        <v>19</v>
      </c>
      <c r="I23" s="3" t="s">
        <v>20</v>
      </c>
      <c r="J23" s="27"/>
    </row>
    <row r="24" spans="1:18" x14ac:dyDescent="0.25">
      <c r="A24" s="3" t="s">
        <v>21</v>
      </c>
      <c r="B24" s="3" t="s">
        <v>21</v>
      </c>
      <c r="C24" s="159">
        <v>32</v>
      </c>
      <c r="D24" s="3"/>
      <c r="E24" s="5">
        <v>43987</v>
      </c>
      <c r="F24" s="18">
        <f>897.84*0.5</f>
        <v>448.92</v>
      </c>
      <c r="G24" s="9" t="s">
        <v>18</v>
      </c>
      <c r="H24" s="9" t="s">
        <v>19</v>
      </c>
      <c r="I24" s="3" t="s">
        <v>25</v>
      </c>
      <c r="J24" s="28"/>
    </row>
    <row r="25" spans="1:18" s="15" customFormat="1" ht="14.25" x14ac:dyDescent="0.2">
      <c r="A25" s="3" t="s">
        <v>21</v>
      </c>
      <c r="B25" s="3" t="s">
        <v>21</v>
      </c>
      <c r="C25" s="159">
        <v>32</v>
      </c>
      <c r="D25" s="3"/>
      <c r="E25" s="5">
        <v>43987</v>
      </c>
      <c r="F25" s="18">
        <f>897.84*0.355</f>
        <v>318.73320000000001</v>
      </c>
      <c r="G25" s="9" t="s">
        <v>18</v>
      </c>
      <c r="H25" s="9" t="s">
        <v>19</v>
      </c>
      <c r="I25" s="3" t="s">
        <v>15</v>
      </c>
      <c r="J25" s="3"/>
      <c r="K25" s="14"/>
      <c r="L25" s="25"/>
      <c r="M25" s="25"/>
      <c r="N25" s="14"/>
      <c r="O25" s="14"/>
      <c r="P25" s="26"/>
      <c r="Q25" s="25"/>
      <c r="R25" s="14"/>
    </row>
    <row r="26" spans="1:18" x14ac:dyDescent="0.25">
      <c r="A26" s="3" t="s">
        <v>21</v>
      </c>
      <c r="B26" s="3" t="s">
        <v>21</v>
      </c>
      <c r="C26" s="159">
        <v>32</v>
      </c>
      <c r="D26" s="3"/>
      <c r="E26" s="5">
        <v>43987</v>
      </c>
      <c r="F26" s="18">
        <f>897.84*0.145</f>
        <v>130.18680000000001</v>
      </c>
      <c r="G26" s="9" t="s">
        <v>18</v>
      </c>
      <c r="H26" s="9" t="s">
        <v>19</v>
      </c>
      <c r="I26" s="3" t="s">
        <v>20</v>
      </c>
      <c r="J26" s="27"/>
    </row>
    <row r="27" spans="1:18" x14ac:dyDescent="0.25">
      <c r="A27" s="39" t="s">
        <v>256</v>
      </c>
      <c r="B27" s="39" t="s">
        <v>256</v>
      </c>
      <c r="C27" s="164">
        <v>239</v>
      </c>
      <c r="D27" s="39"/>
      <c r="E27" s="5">
        <v>43987</v>
      </c>
      <c r="F27" s="40">
        <v>152.5</v>
      </c>
      <c r="G27" s="41"/>
      <c r="H27" s="42">
        <v>699</v>
      </c>
      <c r="I27" s="42" t="s">
        <v>258</v>
      </c>
      <c r="J27" s="43" t="s">
        <v>257</v>
      </c>
    </row>
    <row r="28" spans="1:18" x14ac:dyDescent="0.25">
      <c r="A28" s="46" t="s">
        <v>259</v>
      </c>
      <c r="B28" s="46" t="s">
        <v>259</v>
      </c>
      <c r="C28" s="166">
        <v>240</v>
      </c>
      <c r="D28" s="46"/>
      <c r="E28" s="5">
        <v>43987</v>
      </c>
      <c r="F28" s="30">
        <v>2130.5700000000002</v>
      </c>
      <c r="G28" s="47" t="s">
        <v>265</v>
      </c>
      <c r="H28" s="31">
        <v>554</v>
      </c>
      <c r="I28" s="31" t="s">
        <v>258</v>
      </c>
      <c r="J28" s="48"/>
    </row>
    <row r="29" spans="1:18" x14ac:dyDescent="0.25">
      <c r="A29" s="3" t="s">
        <v>79</v>
      </c>
      <c r="B29" s="3" t="s">
        <v>79</v>
      </c>
      <c r="C29" s="167">
        <v>110</v>
      </c>
      <c r="D29" s="3"/>
      <c r="E29" s="5">
        <v>43987</v>
      </c>
      <c r="F29" s="16">
        <v>6.99</v>
      </c>
      <c r="G29" s="3"/>
      <c r="H29" s="3">
        <v>543</v>
      </c>
      <c r="I29" s="3"/>
      <c r="J29" s="27"/>
    </row>
    <row r="30" spans="1:18" x14ac:dyDescent="0.25">
      <c r="A30" s="44" t="s">
        <v>260</v>
      </c>
      <c r="B30" s="44" t="s">
        <v>260</v>
      </c>
      <c r="C30" s="168">
        <v>241</v>
      </c>
      <c r="D30" s="44"/>
      <c r="E30" s="5">
        <v>43987</v>
      </c>
      <c r="F30" s="45">
        <v>735.6</v>
      </c>
      <c r="G30" s="44" t="s">
        <v>261</v>
      </c>
      <c r="H30" s="44" t="s">
        <v>173</v>
      </c>
      <c r="I30" s="44" t="s">
        <v>11</v>
      </c>
      <c r="J30" s="27"/>
    </row>
    <row r="31" spans="1:18" x14ac:dyDescent="0.25">
      <c r="A31" s="44" t="s">
        <v>262</v>
      </c>
      <c r="B31" s="44" t="s">
        <v>262</v>
      </c>
      <c r="C31" s="168">
        <v>242</v>
      </c>
      <c r="D31" s="44"/>
      <c r="E31" s="5">
        <v>43987</v>
      </c>
      <c r="F31" s="45">
        <v>40</v>
      </c>
      <c r="G31" s="44" t="s">
        <v>263</v>
      </c>
      <c r="H31" s="44">
        <v>699</v>
      </c>
      <c r="I31" s="44" t="s">
        <v>264</v>
      </c>
      <c r="J31" s="27"/>
    </row>
    <row r="32" spans="1:18" x14ac:dyDescent="0.25">
      <c r="A32" s="3" t="s">
        <v>31</v>
      </c>
      <c r="B32" s="3" t="s">
        <v>32</v>
      </c>
      <c r="C32" s="167">
        <v>219</v>
      </c>
      <c r="D32" s="3">
        <v>135419</v>
      </c>
      <c r="E32" s="5">
        <v>43987</v>
      </c>
      <c r="F32" s="16">
        <v>28.4</v>
      </c>
      <c r="G32" s="3" t="s">
        <v>33</v>
      </c>
      <c r="H32" s="3" t="s">
        <v>34</v>
      </c>
      <c r="I32" s="3" t="s">
        <v>26</v>
      </c>
      <c r="J32" s="27"/>
    </row>
    <row r="33" spans="1:10" x14ac:dyDescent="0.25">
      <c r="A33" s="44" t="s">
        <v>170</v>
      </c>
      <c r="B33" s="44" t="s">
        <v>171</v>
      </c>
      <c r="C33" s="168">
        <v>232</v>
      </c>
      <c r="D33" s="44"/>
      <c r="E33" s="5">
        <v>43987</v>
      </c>
      <c r="F33" s="45">
        <v>111.72</v>
      </c>
      <c r="G33" s="44" t="s">
        <v>172</v>
      </c>
      <c r="H33" s="44" t="s">
        <v>173</v>
      </c>
      <c r="I33" s="44" t="s">
        <v>174</v>
      </c>
      <c r="J33" s="27"/>
    </row>
    <row r="34" spans="1:10" s="15" customFormat="1" ht="15.95" customHeight="1" x14ac:dyDescent="0.2">
      <c r="A34" s="3" t="s">
        <v>45</v>
      </c>
      <c r="B34" s="3"/>
      <c r="C34" s="167">
        <v>224</v>
      </c>
      <c r="D34" s="3"/>
      <c r="E34" s="5">
        <v>43987</v>
      </c>
      <c r="F34" s="18">
        <v>300.36</v>
      </c>
      <c r="G34" s="6"/>
      <c r="H34" s="3"/>
      <c r="I34" s="3"/>
      <c r="J34" s="10"/>
    </row>
    <row r="35" spans="1:10" x14ac:dyDescent="0.25">
      <c r="A35" s="3"/>
      <c r="B35" s="3"/>
      <c r="C35" s="167"/>
      <c r="D35" s="3"/>
      <c r="E35" s="5"/>
      <c r="F35" s="18"/>
      <c r="G35" s="6"/>
      <c r="H35" s="3"/>
      <c r="I35" s="3"/>
      <c r="J35" s="10"/>
    </row>
    <row r="36" spans="1:10" ht="16.5" thickBot="1" x14ac:dyDescent="0.3">
      <c r="D36" s="13"/>
      <c r="E36" s="8"/>
    </row>
    <row r="37" spans="1:10" ht="15.75" thickBot="1" x14ac:dyDescent="0.3">
      <c r="E37" s="8"/>
      <c r="F37" s="198">
        <f>SUM(F4:F35)</f>
        <v>6650.7400000000007</v>
      </c>
    </row>
    <row r="38" spans="1:10" x14ac:dyDescent="0.25">
      <c r="E38" s="8"/>
      <c r="F38" s="197"/>
    </row>
    <row r="39" spans="1:10" x14ac:dyDescent="0.25">
      <c r="F39" s="195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E5" sqref="E5:E27"/>
    </sheetView>
  </sheetViews>
  <sheetFormatPr defaultColWidth="9.140625" defaultRowHeight="15" x14ac:dyDescent="0.25"/>
  <cols>
    <col min="1" max="1" width="41.140625" style="53" bestFit="1" customWidth="1"/>
    <col min="2" max="2" width="37.42578125" style="53" customWidth="1"/>
    <col min="3" max="3" width="14" style="186" bestFit="1" customWidth="1"/>
    <col min="4" max="4" width="22.7109375" style="53" customWidth="1"/>
    <col min="5" max="5" width="16.7109375" style="53" customWidth="1"/>
    <col min="6" max="6" width="25.85546875" style="55" customWidth="1"/>
    <col min="7" max="7" width="35" style="53" customWidth="1"/>
    <col min="8" max="8" width="23.28515625" style="53" customWidth="1"/>
    <col min="9" max="9" width="20.28515625" style="53" hidden="1" customWidth="1"/>
    <col min="10" max="10" width="25.5703125" style="53" hidden="1" customWidth="1"/>
    <col min="11" max="16384" width="9.140625" style="52"/>
  </cols>
  <sheetData>
    <row r="1" spans="1:10" x14ac:dyDescent="0.25">
      <c r="A1" s="202" t="s">
        <v>266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ht="15.75" thickBot="1" x14ac:dyDescent="0.3">
      <c r="A2" s="26"/>
      <c r="B2" s="26"/>
      <c r="C2" s="180"/>
      <c r="D2" s="26"/>
      <c r="E2" s="26"/>
      <c r="F2" s="51"/>
      <c r="G2" s="26"/>
      <c r="H2" s="169"/>
      <c r="I2" s="26"/>
      <c r="J2" s="26"/>
    </row>
    <row r="3" spans="1:10" x14ac:dyDescent="0.25">
      <c r="A3" s="170" t="s">
        <v>0</v>
      </c>
      <c r="B3" s="171" t="s">
        <v>1</v>
      </c>
      <c r="C3" s="158" t="s">
        <v>344</v>
      </c>
      <c r="D3" s="171" t="s">
        <v>2</v>
      </c>
      <c r="E3" s="172" t="s">
        <v>3</v>
      </c>
      <c r="F3" s="71" t="s">
        <v>4</v>
      </c>
      <c r="G3" s="172" t="s">
        <v>5</v>
      </c>
      <c r="H3" s="173" t="s">
        <v>6</v>
      </c>
      <c r="I3" s="172" t="s">
        <v>7</v>
      </c>
      <c r="J3" s="174" t="s">
        <v>8</v>
      </c>
    </row>
    <row r="4" spans="1:10" x14ac:dyDescent="0.25">
      <c r="A4" s="74" t="s">
        <v>278</v>
      </c>
      <c r="B4" s="74" t="s">
        <v>278</v>
      </c>
      <c r="C4" s="142">
        <v>59</v>
      </c>
      <c r="D4" s="3"/>
      <c r="E4" s="5">
        <v>44017</v>
      </c>
      <c r="F4" s="6">
        <v>48.75</v>
      </c>
      <c r="G4" s="6" t="s">
        <v>181</v>
      </c>
      <c r="H4" s="3">
        <v>618</v>
      </c>
      <c r="I4" s="3" t="s">
        <v>182</v>
      </c>
      <c r="J4" s="77"/>
    </row>
    <row r="5" spans="1:10" s="26" customFormat="1" ht="14.25" x14ac:dyDescent="0.2">
      <c r="A5" s="74" t="s">
        <v>272</v>
      </c>
      <c r="B5" s="3" t="s">
        <v>217</v>
      </c>
      <c r="C5" s="142">
        <v>236</v>
      </c>
      <c r="D5" s="3">
        <v>2197438</v>
      </c>
      <c r="E5" s="5">
        <v>44017</v>
      </c>
      <c r="F5" s="6">
        <v>59</v>
      </c>
      <c r="G5" s="3" t="s">
        <v>272</v>
      </c>
      <c r="H5" s="3">
        <v>576</v>
      </c>
      <c r="I5" s="3" t="s">
        <v>182</v>
      </c>
      <c r="J5" s="79"/>
    </row>
    <row r="6" spans="1:10" s="26" customFormat="1" ht="15.95" customHeight="1" x14ac:dyDescent="0.2">
      <c r="A6" s="74" t="s">
        <v>220</v>
      </c>
      <c r="B6" s="3" t="s">
        <v>221</v>
      </c>
      <c r="C6" s="142">
        <v>237</v>
      </c>
      <c r="D6" s="3">
        <v>285209</v>
      </c>
      <c r="E6" s="5">
        <v>44017</v>
      </c>
      <c r="F6" s="6">
        <v>49.99</v>
      </c>
      <c r="G6" s="3" t="s">
        <v>273</v>
      </c>
      <c r="H6" s="3">
        <v>579</v>
      </c>
      <c r="I6" s="3" t="s">
        <v>38</v>
      </c>
      <c r="J6" s="75"/>
    </row>
    <row r="7" spans="1:10" s="26" customFormat="1" ht="14.25" customHeight="1" x14ac:dyDescent="0.2">
      <c r="A7" s="74" t="s">
        <v>279</v>
      </c>
      <c r="B7" s="3" t="s">
        <v>234</v>
      </c>
      <c r="C7" s="142">
        <v>238</v>
      </c>
      <c r="D7" s="3"/>
      <c r="E7" s="5">
        <v>44017</v>
      </c>
      <c r="F7" s="49">
        <v>100</v>
      </c>
      <c r="G7" s="9" t="s">
        <v>274</v>
      </c>
      <c r="H7" s="9" t="s">
        <v>27</v>
      </c>
      <c r="I7" s="3" t="s">
        <v>38</v>
      </c>
      <c r="J7" s="75"/>
    </row>
    <row r="8" spans="1:10" s="26" customFormat="1" ht="14.25" customHeight="1" x14ac:dyDescent="0.2">
      <c r="A8" s="74" t="s">
        <v>31</v>
      </c>
      <c r="B8" s="3" t="s">
        <v>32</v>
      </c>
      <c r="C8" s="142">
        <v>219</v>
      </c>
      <c r="D8" s="3">
        <v>213431</v>
      </c>
      <c r="E8" s="5">
        <v>44017</v>
      </c>
      <c r="F8" s="49">
        <v>22.9</v>
      </c>
      <c r="G8" s="9" t="s">
        <v>33</v>
      </c>
      <c r="H8" s="9" t="s">
        <v>34</v>
      </c>
      <c r="I8" s="3" t="s">
        <v>38</v>
      </c>
      <c r="J8" s="75"/>
    </row>
    <row r="9" spans="1:10" s="26" customFormat="1" ht="14.25" customHeight="1" x14ac:dyDescent="0.2">
      <c r="A9" s="74" t="s">
        <v>31</v>
      </c>
      <c r="B9" s="3" t="s">
        <v>32</v>
      </c>
      <c r="C9" s="142">
        <v>219</v>
      </c>
      <c r="D9" s="3">
        <v>213431</v>
      </c>
      <c r="E9" s="5">
        <v>44017</v>
      </c>
      <c r="F9" s="49">
        <v>22.9</v>
      </c>
      <c r="G9" s="9" t="s">
        <v>33</v>
      </c>
      <c r="H9" s="9" t="s">
        <v>34</v>
      </c>
      <c r="I9" s="3" t="s">
        <v>26</v>
      </c>
      <c r="J9" s="75"/>
    </row>
    <row r="10" spans="1:10" s="26" customFormat="1" ht="14.25" customHeight="1" x14ac:dyDescent="0.2">
      <c r="A10" s="78" t="s">
        <v>17</v>
      </c>
      <c r="B10" s="80" t="s">
        <v>17</v>
      </c>
      <c r="C10" s="181">
        <v>10</v>
      </c>
      <c r="D10" s="10"/>
      <c r="E10" s="5">
        <v>44017</v>
      </c>
      <c r="F10" s="49">
        <v>116.02</v>
      </c>
      <c r="G10" s="12" t="s">
        <v>18</v>
      </c>
      <c r="H10" s="3" t="s">
        <v>19</v>
      </c>
      <c r="I10" s="3" t="s">
        <v>20</v>
      </c>
      <c r="J10" s="79"/>
    </row>
    <row r="11" spans="1:10" s="26" customFormat="1" ht="14.25" customHeight="1" x14ac:dyDescent="0.2">
      <c r="A11" s="74" t="s">
        <v>31</v>
      </c>
      <c r="B11" s="3" t="s">
        <v>32</v>
      </c>
      <c r="C11" s="142">
        <v>219</v>
      </c>
      <c r="D11" s="3">
        <v>22047</v>
      </c>
      <c r="E11" s="5">
        <v>44017</v>
      </c>
      <c r="F11" s="49">
        <v>28.4</v>
      </c>
      <c r="G11" s="9" t="s">
        <v>33</v>
      </c>
      <c r="H11" s="9" t="s">
        <v>34</v>
      </c>
      <c r="I11" s="3" t="s">
        <v>46</v>
      </c>
      <c r="J11" s="75"/>
    </row>
    <row r="12" spans="1:10" s="26" customFormat="1" ht="14.25" customHeight="1" x14ac:dyDescent="0.2">
      <c r="A12" s="74" t="s">
        <v>21</v>
      </c>
      <c r="B12" s="74" t="s">
        <v>21</v>
      </c>
      <c r="C12" s="142">
        <v>32</v>
      </c>
      <c r="D12" s="3"/>
      <c r="E12" s="5">
        <v>44017</v>
      </c>
      <c r="F12" s="49">
        <f>894.05*0.5</f>
        <v>447.02499999999998</v>
      </c>
      <c r="G12" s="9" t="s">
        <v>18</v>
      </c>
      <c r="H12" s="9" t="s">
        <v>19</v>
      </c>
      <c r="I12" s="3" t="s">
        <v>25</v>
      </c>
      <c r="J12" s="75"/>
    </row>
    <row r="13" spans="1:10" s="26" customFormat="1" ht="14.25" customHeight="1" x14ac:dyDescent="0.2">
      <c r="A13" s="74" t="s">
        <v>21</v>
      </c>
      <c r="B13" s="74" t="s">
        <v>21</v>
      </c>
      <c r="C13" s="142">
        <v>32</v>
      </c>
      <c r="D13" s="3"/>
      <c r="E13" s="5">
        <v>44017</v>
      </c>
      <c r="F13" s="49">
        <f>894.05*0.355</f>
        <v>317.38774999999998</v>
      </c>
      <c r="G13" s="9" t="s">
        <v>18</v>
      </c>
      <c r="H13" s="9" t="s">
        <v>19</v>
      </c>
      <c r="I13" s="3" t="s">
        <v>15</v>
      </c>
      <c r="J13" s="75"/>
    </row>
    <row r="14" spans="1:10" s="26" customFormat="1" ht="14.25" customHeight="1" x14ac:dyDescent="0.2">
      <c r="A14" s="74" t="s">
        <v>21</v>
      </c>
      <c r="B14" s="74" t="s">
        <v>21</v>
      </c>
      <c r="C14" s="142">
        <v>32</v>
      </c>
      <c r="D14" s="3"/>
      <c r="E14" s="5">
        <v>44017</v>
      </c>
      <c r="F14" s="49">
        <f>894.05*0.145</f>
        <v>129.63724999999999</v>
      </c>
      <c r="G14" s="9" t="s">
        <v>18</v>
      </c>
      <c r="H14" s="9" t="s">
        <v>19</v>
      </c>
      <c r="I14" s="3" t="s">
        <v>20</v>
      </c>
      <c r="J14" s="75"/>
    </row>
    <row r="15" spans="1:10" s="26" customFormat="1" ht="14.25" customHeight="1" x14ac:dyDescent="0.2">
      <c r="A15" s="74" t="s">
        <v>289</v>
      </c>
      <c r="B15" s="3" t="s">
        <v>275</v>
      </c>
      <c r="C15" s="142">
        <v>209</v>
      </c>
      <c r="D15" s="3"/>
      <c r="E15" s="5">
        <v>44017</v>
      </c>
      <c r="F15" s="49">
        <v>128.6</v>
      </c>
      <c r="G15" s="9" t="s">
        <v>290</v>
      </c>
      <c r="H15" s="9" t="s">
        <v>14</v>
      </c>
      <c r="I15" s="3" t="s">
        <v>26</v>
      </c>
      <c r="J15" s="75"/>
    </row>
    <row r="16" spans="1:10" s="26" customFormat="1" ht="14.25" customHeight="1" x14ac:dyDescent="0.2">
      <c r="A16" s="3" t="s">
        <v>79</v>
      </c>
      <c r="B16" s="3" t="s">
        <v>79</v>
      </c>
      <c r="C16" s="142">
        <v>543</v>
      </c>
      <c r="D16" s="3"/>
      <c r="E16" s="5">
        <v>44017</v>
      </c>
      <c r="F16" s="6">
        <v>6.99</v>
      </c>
      <c r="G16" s="3"/>
      <c r="H16" s="3">
        <v>543</v>
      </c>
      <c r="I16" s="3"/>
      <c r="J16" s="27"/>
    </row>
    <row r="17" spans="1:10" s="26" customFormat="1" ht="14.25" customHeight="1" x14ac:dyDescent="0.2">
      <c r="A17" s="78" t="s">
        <v>17</v>
      </c>
      <c r="B17" s="80" t="s">
        <v>17</v>
      </c>
      <c r="C17" s="181">
        <v>10</v>
      </c>
      <c r="D17" s="10"/>
      <c r="E17" s="5">
        <v>44017</v>
      </c>
      <c r="F17" s="49">
        <v>190.8</v>
      </c>
      <c r="G17" s="12" t="s">
        <v>18</v>
      </c>
      <c r="H17" s="3" t="s">
        <v>19</v>
      </c>
      <c r="I17" s="3" t="s">
        <v>280</v>
      </c>
      <c r="J17" s="79"/>
    </row>
    <row r="18" spans="1:10" s="26" customFormat="1" ht="14.25" customHeight="1" x14ac:dyDescent="0.2">
      <c r="A18" s="74" t="s">
        <v>256</v>
      </c>
      <c r="B18" s="3" t="s">
        <v>256</v>
      </c>
      <c r="C18" s="142">
        <v>239</v>
      </c>
      <c r="D18" s="3"/>
      <c r="E18" s="5">
        <v>44017</v>
      </c>
      <c r="F18" s="49">
        <v>128.75</v>
      </c>
      <c r="G18" s="9" t="s">
        <v>282</v>
      </c>
      <c r="H18" s="9" t="s">
        <v>19</v>
      </c>
      <c r="I18" s="3" t="s">
        <v>258</v>
      </c>
      <c r="J18" s="75" t="s">
        <v>281</v>
      </c>
    </row>
    <row r="19" spans="1:10" s="26" customFormat="1" ht="14.25" customHeight="1" x14ac:dyDescent="0.2">
      <c r="A19" s="74" t="s">
        <v>283</v>
      </c>
      <c r="B19" s="3" t="s">
        <v>284</v>
      </c>
      <c r="C19" s="142">
        <v>12</v>
      </c>
      <c r="D19" s="3">
        <v>7438791</v>
      </c>
      <c r="E19" s="5">
        <v>44017</v>
      </c>
      <c r="F19" s="49">
        <v>58.28</v>
      </c>
      <c r="G19" s="9" t="s">
        <v>285</v>
      </c>
      <c r="H19" s="9" t="s">
        <v>346</v>
      </c>
      <c r="I19" s="3" t="s">
        <v>38</v>
      </c>
      <c r="J19" s="75"/>
    </row>
    <row r="20" spans="1:10" s="26" customFormat="1" ht="14.25" customHeight="1" x14ac:dyDescent="0.2">
      <c r="A20" s="179" t="s">
        <v>286</v>
      </c>
      <c r="B20" s="3" t="s">
        <v>286</v>
      </c>
      <c r="C20" s="142">
        <v>243</v>
      </c>
      <c r="D20" s="3"/>
      <c r="E20" s="5">
        <v>44017</v>
      </c>
      <c r="F20" s="49">
        <v>79.900000000000006</v>
      </c>
      <c r="G20" s="9"/>
      <c r="H20" s="9" t="s">
        <v>173</v>
      </c>
      <c r="I20" s="3" t="s">
        <v>291</v>
      </c>
      <c r="J20" s="75"/>
    </row>
    <row r="21" spans="1:10" s="26" customFormat="1" ht="14.25" customHeight="1" x14ac:dyDescent="0.2">
      <c r="A21" s="74" t="s">
        <v>287</v>
      </c>
      <c r="B21" s="3" t="s">
        <v>287</v>
      </c>
      <c r="C21" s="142">
        <v>244</v>
      </c>
      <c r="D21" s="3"/>
      <c r="E21" s="5">
        <v>44017</v>
      </c>
      <c r="F21" s="49">
        <v>84.39</v>
      </c>
      <c r="G21" s="9" t="s">
        <v>288</v>
      </c>
      <c r="H21" s="26">
        <v>554</v>
      </c>
      <c r="I21" s="3" t="s">
        <v>280</v>
      </c>
      <c r="J21" s="9" t="s">
        <v>292</v>
      </c>
    </row>
    <row r="22" spans="1:10" s="26" customFormat="1" ht="14.25" customHeight="1" x14ac:dyDescent="0.2">
      <c r="A22" s="74" t="s">
        <v>31</v>
      </c>
      <c r="B22" s="3" t="s">
        <v>32</v>
      </c>
      <c r="C22" s="142">
        <v>214</v>
      </c>
      <c r="D22" s="3">
        <v>238182</v>
      </c>
      <c r="E22" s="5">
        <v>44017</v>
      </c>
      <c r="F22" s="6">
        <v>28.4</v>
      </c>
      <c r="G22" s="3" t="s">
        <v>33</v>
      </c>
      <c r="H22" s="3" t="s">
        <v>34</v>
      </c>
      <c r="I22" s="3" t="s">
        <v>26</v>
      </c>
      <c r="J22" s="75"/>
    </row>
    <row r="23" spans="1:10" x14ac:dyDescent="0.25">
      <c r="A23" s="72" t="s">
        <v>267</v>
      </c>
      <c r="B23" s="72" t="s">
        <v>351</v>
      </c>
      <c r="C23" s="142">
        <v>207</v>
      </c>
      <c r="D23" s="4"/>
      <c r="E23" s="5">
        <v>44017</v>
      </c>
      <c r="F23" s="49">
        <v>90.06</v>
      </c>
      <c r="G23" s="6" t="s">
        <v>268</v>
      </c>
      <c r="H23" s="3">
        <v>799</v>
      </c>
      <c r="I23" s="10" t="s">
        <v>38</v>
      </c>
      <c r="J23" s="75"/>
    </row>
    <row r="24" spans="1:10" s="26" customFormat="1" ht="14.25" customHeight="1" x14ac:dyDescent="0.2">
      <c r="A24" s="74" t="s">
        <v>269</v>
      </c>
      <c r="B24" s="3" t="s">
        <v>241</v>
      </c>
      <c r="C24" s="142">
        <v>209</v>
      </c>
      <c r="D24" s="3">
        <v>116258</v>
      </c>
      <c r="E24" s="5">
        <v>44017</v>
      </c>
      <c r="F24" s="49">
        <v>462.41</v>
      </c>
      <c r="G24" s="9" t="s">
        <v>269</v>
      </c>
      <c r="H24" s="9" t="s">
        <v>14</v>
      </c>
      <c r="I24" s="3" t="s">
        <v>15</v>
      </c>
      <c r="J24" s="75"/>
    </row>
    <row r="25" spans="1:10" x14ac:dyDescent="0.25">
      <c r="A25" s="74" t="s">
        <v>270</v>
      </c>
      <c r="B25" s="3" t="s">
        <v>270</v>
      </c>
      <c r="C25" s="142">
        <v>204</v>
      </c>
      <c r="D25" s="3">
        <v>1409333</v>
      </c>
      <c r="E25" s="5">
        <v>44017</v>
      </c>
      <c r="F25" s="50">
        <v>579.79999999999995</v>
      </c>
      <c r="G25" s="6" t="s">
        <v>271</v>
      </c>
      <c r="H25" s="3">
        <v>765</v>
      </c>
      <c r="I25" s="3" t="s">
        <v>10</v>
      </c>
      <c r="J25" s="77"/>
    </row>
    <row r="26" spans="1:10" x14ac:dyDescent="0.25">
      <c r="A26" s="78" t="s">
        <v>78</v>
      </c>
      <c r="B26" s="10" t="s">
        <v>276</v>
      </c>
      <c r="C26" s="143">
        <v>233</v>
      </c>
      <c r="D26" s="10"/>
      <c r="E26" s="5">
        <v>44017</v>
      </c>
      <c r="F26" s="49">
        <v>311.14999999999998</v>
      </c>
      <c r="G26" s="12" t="s">
        <v>277</v>
      </c>
      <c r="H26" s="3">
        <v>579</v>
      </c>
      <c r="I26" s="3"/>
      <c r="J26" s="77"/>
    </row>
    <row r="27" spans="1:10" s="26" customFormat="1" ht="15.95" customHeight="1" x14ac:dyDescent="0.2">
      <c r="A27" s="74" t="s">
        <v>45</v>
      </c>
      <c r="B27" s="3"/>
      <c r="C27" s="142">
        <v>224</v>
      </c>
      <c r="D27" s="3"/>
      <c r="E27" s="5">
        <v>44017</v>
      </c>
      <c r="F27" s="6">
        <v>70.63</v>
      </c>
      <c r="G27" s="3"/>
      <c r="H27" s="3"/>
      <c r="I27" s="3"/>
      <c r="J27" s="75"/>
    </row>
    <row r="29" spans="1:10" ht="15" customHeight="1" thickBot="1" x14ac:dyDescent="0.3">
      <c r="A29" s="175"/>
      <c r="B29" s="141"/>
      <c r="C29" s="182"/>
      <c r="D29" s="141"/>
      <c r="E29" s="176"/>
      <c r="F29" s="177">
        <f>SUM(F4:F27)</f>
        <v>3562.1699999999996</v>
      </c>
      <c r="G29" s="141"/>
      <c r="H29" s="141"/>
      <c r="I29" s="141"/>
      <c r="J29" s="178"/>
    </row>
    <row r="30" spans="1:10" ht="15" customHeight="1" x14ac:dyDescent="0.25">
      <c r="A30" s="58"/>
      <c r="B30" s="58"/>
      <c r="C30" s="183"/>
      <c r="D30" s="58"/>
      <c r="E30" s="8"/>
      <c r="F30" s="56"/>
      <c r="G30" s="59"/>
      <c r="H30" s="59"/>
      <c r="I30" s="58"/>
      <c r="J30" s="26"/>
    </row>
    <row r="31" spans="1:10" ht="15" customHeight="1" x14ac:dyDescent="0.25">
      <c r="A31" s="58"/>
      <c r="B31" s="58"/>
      <c r="C31" s="183"/>
      <c r="D31" s="58"/>
      <c r="E31" s="8"/>
      <c r="F31" s="56"/>
      <c r="G31" s="59"/>
      <c r="H31" s="59"/>
      <c r="I31" s="58"/>
      <c r="J31" s="60"/>
    </row>
    <row r="32" spans="1:10" s="26" customFormat="1" ht="14.25" customHeight="1" x14ac:dyDescent="0.2">
      <c r="A32" s="58"/>
      <c r="B32" s="58"/>
      <c r="C32" s="183"/>
      <c r="D32" s="58"/>
      <c r="E32" s="8"/>
      <c r="F32" s="56"/>
      <c r="G32" s="59"/>
      <c r="H32" s="59"/>
      <c r="I32" s="58"/>
      <c r="J32" s="58"/>
    </row>
    <row r="33" spans="1:10" ht="15" customHeight="1" x14ac:dyDescent="0.25">
      <c r="A33" s="58"/>
      <c r="B33" s="58"/>
      <c r="C33" s="183"/>
      <c r="D33" s="58"/>
      <c r="E33" s="8"/>
      <c r="F33" s="56"/>
      <c r="G33" s="59"/>
      <c r="H33" s="59"/>
      <c r="I33" s="58"/>
      <c r="J33" s="26"/>
    </row>
    <row r="34" spans="1:10" ht="15" customHeight="1" x14ac:dyDescent="0.25">
      <c r="A34" s="61"/>
      <c r="B34" s="61"/>
      <c r="C34" s="184"/>
      <c r="D34" s="61"/>
      <c r="E34" s="62"/>
      <c r="F34" s="63"/>
      <c r="G34" s="64"/>
      <c r="H34" s="146"/>
      <c r="I34" s="146"/>
      <c r="J34" s="61"/>
    </row>
    <row r="35" spans="1:10" ht="15" customHeight="1" x14ac:dyDescent="0.25">
      <c r="A35" s="65"/>
      <c r="B35" s="65"/>
      <c r="C35" s="185"/>
      <c r="D35" s="65"/>
      <c r="E35" s="66"/>
      <c r="F35" s="67"/>
      <c r="G35" s="68"/>
      <c r="H35" s="69"/>
      <c r="I35" s="69"/>
      <c r="J35" s="65"/>
    </row>
    <row r="36" spans="1:10" x14ac:dyDescent="0.25">
      <c r="A36" s="58"/>
      <c r="B36" s="58"/>
      <c r="C36" s="183"/>
      <c r="D36" s="58"/>
      <c r="E36" s="8"/>
      <c r="F36" s="57"/>
      <c r="G36" s="58"/>
      <c r="H36" s="58"/>
      <c r="I36" s="58"/>
      <c r="J36" s="26"/>
    </row>
    <row r="37" spans="1:10" ht="15" customHeight="1" x14ac:dyDescent="0.25">
      <c r="A37" s="58"/>
      <c r="B37" s="58"/>
      <c r="C37" s="183"/>
      <c r="D37" s="58"/>
      <c r="E37" s="8"/>
      <c r="F37" s="57"/>
      <c r="G37" s="58"/>
      <c r="H37" s="58"/>
      <c r="I37" s="58"/>
      <c r="J37" s="26"/>
    </row>
    <row r="38" spans="1:10" ht="15" customHeight="1" x14ac:dyDescent="0.25">
      <c r="A38" s="58"/>
      <c r="B38" s="58"/>
      <c r="C38" s="183"/>
      <c r="D38" s="58"/>
      <c r="E38" s="8"/>
      <c r="F38" s="57"/>
      <c r="G38" s="58"/>
      <c r="H38" s="58"/>
      <c r="I38" s="58"/>
      <c r="J38" s="26"/>
    </row>
    <row r="39" spans="1:10" x14ac:dyDescent="0.25">
      <c r="A39" s="58"/>
      <c r="B39" s="58"/>
      <c r="C39" s="183"/>
      <c r="D39" s="58"/>
      <c r="E39" s="8"/>
      <c r="F39" s="57"/>
      <c r="G39" s="58"/>
      <c r="H39" s="58"/>
      <c r="I39" s="58"/>
      <c r="J39" s="26"/>
    </row>
    <row r="40" spans="1:10" ht="15" customHeight="1" x14ac:dyDescent="0.25">
      <c r="A40" s="58"/>
      <c r="B40" s="58"/>
      <c r="C40" s="183"/>
      <c r="D40" s="58"/>
      <c r="E40" s="8"/>
      <c r="F40" s="57"/>
      <c r="G40" s="58"/>
      <c r="H40" s="58"/>
      <c r="I40" s="58"/>
      <c r="J40" s="26"/>
    </row>
    <row r="41" spans="1:10" x14ac:dyDescent="0.25">
      <c r="A41" s="58"/>
      <c r="B41" s="58"/>
      <c r="C41" s="183"/>
      <c r="D41" s="58"/>
      <c r="E41" s="8"/>
      <c r="F41" s="57"/>
      <c r="G41" s="58"/>
      <c r="H41" s="58"/>
      <c r="I41" s="58"/>
      <c r="J41" s="26"/>
    </row>
    <row r="42" spans="1:10" s="26" customFormat="1" ht="15.95" customHeight="1" x14ac:dyDescent="0.2">
      <c r="A42" s="58"/>
      <c r="B42" s="58"/>
      <c r="C42" s="183"/>
      <c r="D42" s="58"/>
      <c r="E42" s="8"/>
      <c r="F42" s="56"/>
      <c r="G42" s="57"/>
      <c r="H42" s="58"/>
      <c r="I42" s="58"/>
    </row>
    <row r="43" spans="1:10" s="26" customFormat="1" ht="15.95" customHeight="1" x14ac:dyDescent="0.2">
      <c r="A43" s="58"/>
      <c r="B43" s="58"/>
      <c r="C43" s="183"/>
      <c r="D43" s="58"/>
      <c r="E43" s="8"/>
      <c r="F43" s="56"/>
      <c r="G43" s="57"/>
      <c r="H43" s="58"/>
      <c r="I43" s="58"/>
    </row>
    <row r="44" spans="1:10" x14ac:dyDescent="0.25">
      <c r="A44" s="58"/>
      <c r="B44" s="58"/>
      <c r="C44" s="183"/>
      <c r="D44" s="58"/>
      <c r="E44" s="8"/>
      <c r="F44" s="56"/>
      <c r="G44" s="57"/>
      <c r="H44" s="58"/>
      <c r="I44" s="58"/>
      <c r="J44" s="26"/>
    </row>
    <row r="45" spans="1:10" ht="15.75" x14ac:dyDescent="0.25">
      <c r="D45" s="54"/>
      <c r="E45" s="8"/>
    </row>
    <row r="46" spans="1:10" x14ac:dyDescent="0.25">
      <c r="E46" s="8"/>
      <c r="F46" s="70"/>
    </row>
    <row r="47" spans="1:10" x14ac:dyDescent="0.25">
      <c r="E47" s="8"/>
    </row>
  </sheetData>
  <autoFilter ref="A4:J26"/>
  <mergeCells count="1">
    <mergeCell ref="A1:J1"/>
  </mergeCells>
  <hyperlinks>
    <hyperlink ref="A20" r:id="rId1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31" workbookViewId="0">
      <selection activeCell="E50" sqref="E50"/>
    </sheetView>
  </sheetViews>
  <sheetFormatPr defaultColWidth="9.140625" defaultRowHeight="15" x14ac:dyDescent="0.25"/>
  <cols>
    <col min="1" max="2" width="41.140625" style="81" bestFit="1" customWidth="1"/>
    <col min="3" max="3" width="16.28515625" style="192" bestFit="1" customWidth="1"/>
    <col min="4" max="4" width="15.5703125" style="81" customWidth="1"/>
    <col min="5" max="5" width="12.140625" style="81" customWidth="1"/>
    <col min="6" max="6" width="12.42578125" style="81" customWidth="1"/>
    <col min="7" max="7" width="35.28515625" style="81" customWidth="1"/>
    <col min="8" max="8" width="20.42578125" style="81" customWidth="1"/>
    <col min="9" max="9" width="16.5703125" style="81" hidden="1" customWidth="1"/>
    <col min="10" max="10" width="9.140625" style="81" hidden="1" customWidth="1"/>
    <col min="11" max="16384" width="9.140625" style="81"/>
  </cols>
  <sheetData>
    <row r="1" spans="1:10" ht="15.75" thickBot="1" x14ac:dyDescent="0.3">
      <c r="A1" s="203" t="s">
        <v>293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15.75" thickBot="1" x14ac:dyDescent="0.3">
      <c r="A2" s="92"/>
      <c r="B2" s="93"/>
      <c r="C2" s="187"/>
      <c r="D2" s="93"/>
      <c r="E2" s="93"/>
      <c r="F2" s="94"/>
      <c r="G2" s="93"/>
      <c r="H2" s="95"/>
      <c r="I2" s="93"/>
      <c r="J2" s="96"/>
    </row>
    <row r="3" spans="1:10" x14ac:dyDescent="0.25">
      <c r="A3" s="97" t="s">
        <v>0</v>
      </c>
      <c r="B3" s="88" t="s">
        <v>1</v>
      </c>
      <c r="C3" s="158" t="s">
        <v>344</v>
      </c>
      <c r="D3" s="88" t="s">
        <v>2</v>
      </c>
      <c r="E3" s="87" t="s">
        <v>3</v>
      </c>
      <c r="F3" s="89" t="s">
        <v>4</v>
      </c>
      <c r="G3" s="87" t="s">
        <v>5</v>
      </c>
      <c r="H3" s="90" t="s">
        <v>6</v>
      </c>
      <c r="I3" s="87" t="s">
        <v>7</v>
      </c>
      <c r="J3" s="98" t="s">
        <v>8</v>
      </c>
    </row>
    <row r="4" spans="1:10" x14ac:dyDescent="0.25">
      <c r="A4" s="74" t="s">
        <v>294</v>
      </c>
      <c r="B4" s="74" t="s">
        <v>350</v>
      </c>
      <c r="C4" s="159">
        <v>59</v>
      </c>
      <c r="D4" s="3"/>
      <c r="E4" s="5">
        <v>44048</v>
      </c>
      <c r="F4" s="6">
        <v>48.75</v>
      </c>
      <c r="G4" s="6" t="s">
        <v>181</v>
      </c>
      <c r="H4" s="3">
        <v>618</v>
      </c>
      <c r="I4" s="3" t="s">
        <v>182</v>
      </c>
      <c r="J4" s="77"/>
    </row>
    <row r="5" spans="1:10" x14ac:dyDescent="0.25">
      <c r="A5" s="74" t="s">
        <v>220</v>
      </c>
      <c r="B5" s="3" t="s">
        <v>221</v>
      </c>
      <c r="C5" s="159">
        <v>237</v>
      </c>
      <c r="D5" s="3">
        <v>285209</v>
      </c>
      <c r="E5" s="5">
        <v>44048</v>
      </c>
      <c r="F5" s="6">
        <v>49.99</v>
      </c>
      <c r="G5" s="3" t="s">
        <v>295</v>
      </c>
      <c r="H5" s="3">
        <v>579</v>
      </c>
      <c r="I5" s="3" t="s">
        <v>38</v>
      </c>
      <c r="J5" s="75"/>
    </row>
    <row r="6" spans="1:10" x14ac:dyDescent="0.25">
      <c r="A6" s="74" t="s">
        <v>307</v>
      </c>
      <c r="B6" s="3" t="s">
        <v>234</v>
      </c>
      <c r="C6" s="159">
        <v>238</v>
      </c>
      <c r="D6" s="3"/>
      <c r="E6" s="5">
        <v>44048</v>
      </c>
      <c r="F6" s="49">
        <v>100</v>
      </c>
      <c r="G6" s="9" t="s">
        <v>296</v>
      </c>
      <c r="H6" s="9" t="s">
        <v>27</v>
      </c>
      <c r="I6" s="3" t="s">
        <v>38</v>
      </c>
      <c r="J6" s="75"/>
    </row>
    <row r="7" spans="1:10" x14ac:dyDescent="0.25">
      <c r="A7" s="74" t="s">
        <v>283</v>
      </c>
      <c r="B7" s="3" t="s">
        <v>284</v>
      </c>
      <c r="C7" s="159">
        <v>12</v>
      </c>
      <c r="D7" s="3">
        <v>7438791</v>
      </c>
      <c r="E7" s="5">
        <v>44048</v>
      </c>
      <c r="F7" s="49">
        <v>58.26</v>
      </c>
      <c r="G7" s="9" t="s">
        <v>308</v>
      </c>
      <c r="H7" s="9" t="s">
        <v>200</v>
      </c>
      <c r="I7" s="3" t="s">
        <v>38</v>
      </c>
      <c r="J7" s="75"/>
    </row>
    <row r="8" spans="1:10" x14ac:dyDescent="0.25">
      <c r="A8" s="74" t="s">
        <v>31</v>
      </c>
      <c r="B8" s="3" t="s">
        <v>32</v>
      </c>
      <c r="C8" s="159">
        <v>219</v>
      </c>
      <c r="D8" s="3"/>
      <c r="E8" s="5">
        <v>44048</v>
      </c>
      <c r="F8" s="49">
        <v>28.4</v>
      </c>
      <c r="G8" s="9" t="s">
        <v>33</v>
      </c>
      <c r="H8" s="9" t="s">
        <v>34</v>
      </c>
      <c r="I8" s="3" t="s">
        <v>46</v>
      </c>
      <c r="J8" s="75"/>
    </row>
    <row r="9" spans="1:10" x14ac:dyDescent="0.25">
      <c r="A9" s="74" t="s">
        <v>31</v>
      </c>
      <c r="B9" s="3" t="s">
        <v>32</v>
      </c>
      <c r="C9" s="159">
        <v>219</v>
      </c>
      <c r="D9" s="3"/>
      <c r="E9" s="5">
        <v>44048</v>
      </c>
      <c r="F9" s="49">
        <v>22.9</v>
      </c>
      <c r="G9" s="9" t="s">
        <v>33</v>
      </c>
      <c r="H9" s="9" t="s">
        <v>34</v>
      </c>
      <c r="I9" s="3" t="s">
        <v>26</v>
      </c>
      <c r="J9" s="75"/>
    </row>
    <row r="10" spans="1:10" x14ac:dyDescent="0.25">
      <c r="A10" s="74" t="s">
        <v>31</v>
      </c>
      <c r="B10" s="3" t="s">
        <v>32</v>
      </c>
      <c r="C10" s="159">
        <v>219</v>
      </c>
      <c r="D10" s="3"/>
      <c r="E10" s="5">
        <v>44048</v>
      </c>
      <c r="F10" s="49">
        <v>22.9</v>
      </c>
      <c r="G10" s="9" t="s">
        <v>33</v>
      </c>
      <c r="H10" s="9" t="s">
        <v>34</v>
      </c>
      <c r="I10" s="3" t="s">
        <v>38</v>
      </c>
      <c r="J10" s="75"/>
    </row>
    <row r="11" spans="1:10" x14ac:dyDescent="0.25">
      <c r="A11" s="74" t="s">
        <v>283</v>
      </c>
      <c r="B11" s="3" t="s">
        <v>283</v>
      </c>
      <c r="C11" s="159">
        <v>12</v>
      </c>
      <c r="D11" s="3">
        <v>164238</v>
      </c>
      <c r="E11" s="5">
        <v>44048</v>
      </c>
      <c r="F11" s="49">
        <v>49.9</v>
      </c>
      <c r="G11" s="9" t="s">
        <v>309</v>
      </c>
      <c r="H11" s="9" t="s">
        <v>200</v>
      </c>
      <c r="I11" s="3" t="s">
        <v>38</v>
      </c>
      <c r="J11" s="75"/>
    </row>
    <row r="12" spans="1:10" x14ac:dyDescent="0.25">
      <c r="A12" s="74" t="s">
        <v>297</v>
      </c>
      <c r="B12" s="3" t="s">
        <v>310</v>
      </c>
      <c r="C12" s="159">
        <v>245</v>
      </c>
      <c r="D12" s="3">
        <v>4974369</v>
      </c>
      <c r="E12" s="5">
        <v>44048</v>
      </c>
      <c r="F12" s="49">
        <v>1274.99</v>
      </c>
      <c r="G12" s="9" t="s">
        <v>298</v>
      </c>
      <c r="H12" s="9" t="s">
        <v>353</v>
      </c>
      <c r="I12" s="3"/>
      <c r="J12" s="75"/>
    </row>
    <row r="13" spans="1:10" x14ac:dyDescent="0.25">
      <c r="A13" s="78" t="s">
        <v>17</v>
      </c>
      <c r="B13" s="78" t="s">
        <v>17</v>
      </c>
      <c r="C13" s="188">
        <v>215</v>
      </c>
      <c r="D13" s="3"/>
      <c r="E13" s="5">
        <v>44048</v>
      </c>
      <c r="F13" s="49">
        <v>117.74</v>
      </c>
      <c r="G13" s="9" t="s">
        <v>18</v>
      </c>
      <c r="H13" s="9" t="s">
        <v>19</v>
      </c>
      <c r="I13" s="3" t="s">
        <v>20</v>
      </c>
      <c r="J13" s="75"/>
    </row>
    <row r="14" spans="1:10" x14ac:dyDescent="0.25">
      <c r="A14" s="74" t="s">
        <v>21</v>
      </c>
      <c r="B14" s="74" t="s">
        <v>21</v>
      </c>
      <c r="C14" s="159">
        <v>32</v>
      </c>
      <c r="D14" s="3"/>
      <c r="E14" s="5">
        <v>44048</v>
      </c>
      <c r="F14" s="49">
        <f>896.69*0.5</f>
        <v>448.34500000000003</v>
      </c>
      <c r="G14" s="9" t="s">
        <v>18</v>
      </c>
      <c r="H14" s="9" t="s">
        <v>19</v>
      </c>
      <c r="I14" s="3" t="s">
        <v>25</v>
      </c>
      <c r="J14" s="75"/>
    </row>
    <row r="15" spans="1:10" x14ac:dyDescent="0.25">
      <c r="A15" s="74" t="s">
        <v>21</v>
      </c>
      <c r="B15" s="74" t="s">
        <v>21</v>
      </c>
      <c r="C15" s="159">
        <v>32</v>
      </c>
      <c r="D15" s="3"/>
      <c r="E15" s="5">
        <v>44048</v>
      </c>
      <c r="F15" s="49">
        <f>896.69*0.355</f>
        <v>318.32495</v>
      </c>
      <c r="G15" s="9" t="s">
        <v>18</v>
      </c>
      <c r="H15" s="9" t="s">
        <v>19</v>
      </c>
      <c r="I15" s="3" t="s">
        <v>15</v>
      </c>
      <c r="J15" s="75"/>
    </row>
    <row r="16" spans="1:10" x14ac:dyDescent="0.25">
      <c r="A16" s="74" t="s">
        <v>21</v>
      </c>
      <c r="B16" s="74" t="s">
        <v>21</v>
      </c>
      <c r="C16" s="159">
        <v>32</v>
      </c>
      <c r="D16" s="3"/>
      <c r="E16" s="5">
        <v>44048</v>
      </c>
      <c r="F16" s="49">
        <f>896.69*0.145</f>
        <v>130.02005</v>
      </c>
      <c r="G16" s="9" t="s">
        <v>18</v>
      </c>
      <c r="H16" s="9" t="s">
        <v>19</v>
      </c>
      <c r="I16" s="3" t="s">
        <v>20</v>
      </c>
      <c r="J16" s="75"/>
    </row>
    <row r="17" spans="1:10" x14ac:dyDescent="0.25">
      <c r="A17" s="74" t="s">
        <v>299</v>
      </c>
      <c r="B17" s="3" t="s">
        <v>311</v>
      </c>
      <c r="C17" s="159">
        <v>118</v>
      </c>
      <c r="D17" s="3"/>
      <c r="E17" s="5">
        <v>44048</v>
      </c>
      <c r="F17" s="49">
        <v>75</v>
      </c>
      <c r="G17" s="9" t="s">
        <v>312</v>
      </c>
      <c r="H17" s="9" t="s">
        <v>313</v>
      </c>
      <c r="I17" s="3" t="s">
        <v>280</v>
      </c>
      <c r="J17" s="75"/>
    </row>
    <row r="18" spans="1:10" x14ac:dyDescent="0.25">
      <c r="A18" s="74" t="s">
        <v>299</v>
      </c>
      <c r="B18" s="3" t="s">
        <v>311</v>
      </c>
      <c r="C18" s="159">
        <v>118</v>
      </c>
      <c r="D18" s="3"/>
      <c r="E18" s="5">
        <v>44048</v>
      </c>
      <c r="F18" s="49">
        <v>75</v>
      </c>
      <c r="G18" s="9" t="s">
        <v>312</v>
      </c>
      <c r="H18" s="9" t="s">
        <v>313</v>
      </c>
      <c r="I18" s="3" t="s">
        <v>280</v>
      </c>
      <c r="J18" s="75"/>
    </row>
    <row r="19" spans="1:10" x14ac:dyDescent="0.25">
      <c r="A19" s="74" t="s">
        <v>79</v>
      </c>
      <c r="B19" s="74" t="s">
        <v>79</v>
      </c>
      <c r="C19" s="159">
        <v>119</v>
      </c>
      <c r="D19" s="3"/>
      <c r="E19" s="5">
        <v>44048</v>
      </c>
      <c r="F19" s="6">
        <v>6.99</v>
      </c>
      <c r="G19" s="9"/>
      <c r="H19" s="9" t="s">
        <v>353</v>
      </c>
      <c r="I19" s="3"/>
      <c r="J19" s="75"/>
    </row>
    <row r="20" spans="1:10" x14ac:dyDescent="0.25">
      <c r="A20" s="74" t="s">
        <v>289</v>
      </c>
      <c r="B20" s="3" t="s">
        <v>275</v>
      </c>
      <c r="C20" s="159">
        <v>209</v>
      </c>
      <c r="D20" s="3"/>
      <c r="E20" s="5">
        <v>44048</v>
      </c>
      <c r="F20" s="49">
        <v>128.6</v>
      </c>
      <c r="G20" s="9" t="s">
        <v>290</v>
      </c>
      <c r="H20" s="9" t="s">
        <v>14</v>
      </c>
      <c r="I20" s="3" t="s">
        <v>26</v>
      </c>
      <c r="J20" s="75"/>
    </row>
    <row r="21" spans="1:10" x14ac:dyDescent="0.25">
      <c r="A21" s="74" t="s">
        <v>299</v>
      </c>
      <c r="B21" s="3" t="s">
        <v>311</v>
      </c>
      <c r="C21" s="159">
        <v>118</v>
      </c>
      <c r="D21" s="3"/>
      <c r="E21" s="5">
        <v>44048</v>
      </c>
      <c r="F21" s="49">
        <v>75</v>
      </c>
      <c r="G21" s="9" t="s">
        <v>312</v>
      </c>
      <c r="H21" s="9" t="s">
        <v>313</v>
      </c>
      <c r="I21" s="3" t="s">
        <v>280</v>
      </c>
      <c r="J21" s="75"/>
    </row>
    <row r="22" spans="1:10" x14ac:dyDescent="0.25">
      <c r="A22" s="74" t="s">
        <v>299</v>
      </c>
      <c r="B22" s="3" t="s">
        <v>311</v>
      </c>
      <c r="C22" s="159">
        <v>118</v>
      </c>
      <c r="D22" s="3"/>
      <c r="E22" s="5">
        <v>44048</v>
      </c>
      <c r="F22" s="49">
        <v>100</v>
      </c>
      <c r="G22" s="9" t="s">
        <v>312</v>
      </c>
      <c r="H22" s="3">
        <v>767</v>
      </c>
      <c r="I22" s="3" t="s">
        <v>280</v>
      </c>
      <c r="J22" s="77"/>
    </row>
    <row r="23" spans="1:10" x14ac:dyDescent="0.25">
      <c r="A23" s="74" t="s">
        <v>299</v>
      </c>
      <c r="B23" s="3" t="s">
        <v>311</v>
      </c>
      <c r="C23" s="159">
        <v>118</v>
      </c>
      <c r="D23" s="3"/>
      <c r="E23" s="5">
        <v>44048</v>
      </c>
      <c r="F23" s="49">
        <v>150</v>
      </c>
      <c r="G23" s="9" t="s">
        <v>312</v>
      </c>
      <c r="H23" s="3">
        <v>767</v>
      </c>
      <c r="I23" s="3" t="s">
        <v>280</v>
      </c>
      <c r="J23" s="77"/>
    </row>
    <row r="24" spans="1:10" x14ac:dyDescent="0.25">
      <c r="A24" s="74" t="s">
        <v>256</v>
      </c>
      <c r="B24" s="3" t="s">
        <v>256</v>
      </c>
      <c r="C24" s="159">
        <v>239</v>
      </c>
      <c r="D24" s="3"/>
      <c r="E24" s="5">
        <v>44048</v>
      </c>
      <c r="F24" s="49">
        <v>140.75</v>
      </c>
      <c r="G24" s="9" t="s">
        <v>282</v>
      </c>
      <c r="H24" s="3">
        <v>699</v>
      </c>
      <c r="I24" s="3" t="s">
        <v>258</v>
      </c>
      <c r="J24" s="77"/>
    </row>
    <row r="25" spans="1:10" x14ac:dyDescent="0.25">
      <c r="A25" s="74" t="s">
        <v>299</v>
      </c>
      <c r="B25" s="3" t="s">
        <v>311</v>
      </c>
      <c r="C25" s="159">
        <v>118</v>
      </c>
      <c r="D25" s="3"/>
      <c r="E25" s="5">
        <v>44048</v>
      </c>
      <c r="F25" s="49">
        <v>150</v>
      </c>
      <c r="G25" s="3" t="s">
        <v>312</v>
      </c>
      <c r="H25" s="3">
        <v>767</v>
      </c>
      <c r="I25" s="3" t="s">
        <v>280</v>
      </c>
      <c r="J25" s="77"/>
    </row>
    <row r="26" spans="1:10" x14ac:dyDescent="0.25">
      <c r="A26" s="74" t="s">
        <v>299</v>
      </c>
      <c r="B26" s="3" t="s">
        <v>311</v>
      </c>
      <c r="C26" s="159">
        <v>118</v>
      </c>
      <c r="D26" s="3"/>
      <c r="E26" s="5">
        <v>44048</v>
      </c>
      <c r="F26" s="49">
        <v>91.74</v>
      </c>
      <c r="G26" s="3" t="s">
        <v>312</v>
      </c>
      <c r="H26" s="3">
        <v>767</v>
      </c>
      <c r="I26" s="3" t="s">
        <v>280</v>
      </c>
      <c r="J26" s="77"/>
    </row>
    <row r="27" spans="1:10" x14ac:dyDescent="0.25">
      <c r="A27" s="74" t="s">
        <v>299</v>
      </c>
      <c r="B27" s="3" t="s">
        <v>311</v>
      </c>
      <c r="C27" s="159">
        <v>118</v>
      </c>
      <c r="D27" s="3"/>
      <c r="E27" s="5">
        <v>44048</v>
      </c>
      <c r="F27" s="49">
        <v>250</v>
      </c>
      <c r="G27" s="3" t="s">
        <v>312</v>
      </c>
      <c r="H27" s="3">
        <v>767</v>
      </c>
      <c r="I27" s="3" t="s">
        <v>280</v>
      </c>
      <c r="J27" s="77"/>
    </row>
    <row r="28" spans="1:10" x14ac:dyDescent="0.25">
      <c r="A28" s="74" t="s">
        <v>299</v>
      </c>
      <c r="B28" s="3" t="s">
        <v>311</v>
      </c>
      <c r="C28" s="159">
        <v>118</v>
      </c>
      <c r="D28" s="3"/>
      <c r="E28" s="5">
        <v>44048</v>
      </c>
      <c r="F28" s="49">
        <v>400</v>
      </c>
      <c r="G28" s="3" t="s">
        <v>312</v>
      </c>
      <c r="H28" s="3">
        <v>767</v>
      </c>
      <c r="I28" s="3" t="s">
        <v>280</v>
      </c>
      <c r="J28" s="77"/>
    </row>
    <row r="29" spans="1:10" x14ac:dyDescent="0.25">
      <c r="A29" s="74" t="s">
        <v>256</v>
      </c>
      <c r="B29" s="3" t="s">
        <v>256</v>
      </c>
      <c r="C29" s="159">
        <v>239</v>
      </c>
      <c r="D29" s="3"/>
      <c r="E29" s="5">
        <v>44048</v>
      </c>
      <c r="F29" s="49">
        <v>140.75</v>
      </c>
      <c r="G29" s="3" t="s">
        <v>282</v>
      </c>
      <c r="H29" s="3">
        <v>699</v>
      </c>
      <c r="I29" s="3" t="s">
        <v>280</v>
      </c>
      <c r="J29" s="77"/>
    </row>
    <row r="30" spans="1:10" x14ac:dyDescent="0.25">
      <c r="A30" s="74" t="s">
        <v>256</v>
      </c>
      <c r="B30" s="3" t="s">
        <v>256</v>
      </c>
      <c r="C30" s="159">
        <v>239</v>
      </c>
      <c r="D30" s="3"/>
      <c r="E30" s="5">
        <v>44048</v>
      </c>
      <c r="F30" s="49">
        <v>140.75</v>
      </c>
      <c r="G30" s="3" t="s">
        <v>282</v>
      </c>
      <c r="H30" s="3">
        <v>699</v>
      </c>
      <c r="I30" s="3" t="s">
        <v>205</v>
      </c>
      <c r="J30" s="77"/>
    </row>
    <row r="31" spans="1:10" x14ac:dyDescent="0.25">
      <c r="A31" s="74" t="s">
        <v>300</v>
      </c>
      <c r="B31" s="74" t="s">
        <v>300</v>
      </c>
      <c r="C31" s="159">
        <v>244</v>
      </c>
      <c r="D31" s="3"/>
      <c r="E31" s="5">
        <v>44048</v>
      </c>
      <c r="F31" s="49">
        <v>84.39</v>
      </c>
      <c r="G31" s="9" t="s">
        <v>314</v>
      </c>
      <c r="H31" s="3">
        <v>699</v>
      </c>
      <c r="I31" s="3" t="s">
        <v>205</v>
      </c>
      <c r="J31" s="77"/>
    </row>
    <row r="32" spans="1:10" x14ac:dyDescent="0.25">
      <c r="A32" s="74" t="s">
        <v>286</v>
      </c>
      <c r="B32" s="74" t="s">
        <v>286</v>
      </c>
      <c r="C32" s="159">
        <v>243</v>
      </c>
      <c r="D32" s="3"/>
      <c r="E32" s="5">
        <v>44048</v>
      </c>
      <c r="F32" s="49">
        <v>79.900000000000006</v>
      </c>
      <c r="G32" s="9"/>
      <c r="H32" s="3" t="s">
        <v>173</v>
      </c>
      <c r="I32" s="3" t="s">
        <v>291</v>
      </c>
      <c r="J32" s="77"/>
    </row>
    <row r="33" spans="1:10" x14ac:dyDescent="0.25">
      <c r="A33" s="74" t="s">
        <v>299</v>
      </c>
      <c r="B33" s="3" t="s">
        <v>311</v>
      </c>
      <c r="C33" s="159">
        <v>118</v>
      </c>
      <c r="D33" s="3"/>
      <c r="E33" s="5">
        <v>44048</v>
      </c>
      <c r="F33" s="49">
        <v>600</v>
      </c>
      <c r="G33" s="3" t="s">
        <v>312</v>
      </c>
      <c r="H33" s="3">
        <v>767</v>
      </c>
      <c r="I33" s="3" t="s">
        <v>280</v>
      </c>
      <c r="J33" s="77"/>
    </row>
    <row r="34" spans="1:10" x14ac:dyDescent="0.25">
      <c r="A34" s="74" t="s">
        <v>301</v>
      </c>
      <c r="B34" s="74" t="s">
        <v>301</v>
      </c>
      <c r="C34" s="159">
        <v>246</v>
      </c>
      <c r="D34" s="3"/>
      <c r="E34" s="5">
        <v>44048</v>
      </c>
      <c r="F34" s="49">
        <v>399</v>
      </c>
      <c r="G34" s="3"/>
      <c r="H34" s="3">
        <v>555</v>
      </c>
      <c r="I34" s="3" t="s">
        <v>280</v>
      </c>
      <c r="J34" s="77"/>
    </row>
    <row r="35" spans="1:10" x14ac:dyDescent="0.25">
      <c r="A35" s="74" t="s">
        <v>299</v>
      </c>
      <c r="B35" s="3" t="s">
        <v>311</v>
      </c>
      <c r="C35" s="159">
        <v>118</v>
      </c>
      <c r="D35" s="3"/>
      <c r="E35" s="5">
        <v>44048</v>
      </c>
      <c r="F35" s="49">
        <v>800</v>
      </c>
      <c r="G35" s="3" t="s">
        <v>312</v>
      </c>
      <c r="H35" s="3">
        <v>767</v>
      </c>
      <c r="I35" s="3" t="s">
        <v>280</v>
      </c>
      <c r="J35" s="77"/>
    </row>
    <row r="36" spans="1:10" x14ac:dyDescent="0.25">
      <c r="A36" s="74" t="s">
        <v>31</v>
      </c>
      <c r="B36" s="3" t="s">
        <v>32</v>
      </c>
      <c r="C36" s="159">
        <v>219</v>
      </c>
      <c r="D36" s="3"/>
      <c r="E36" s="5">
        <v>44048</v>
      </c>
      <c r="F36" s="6">
        <v>28.4</v>
      </c>
      <c r="G36" s="3" t="s">
        <v>33</v>
      </c>
      <c r="H36" s="3" t="s">
        <v>34</v>
      </c>
      <c r="I36" s="3" t="s">
        <v>26</v>
      </c>
      <c r="J36" s="75"/>
    </row>
    <row r="37" spans="1:10" x14ac:dyDescent="0.25">
      <c r="A37" s="72" t="s">
        <v>302</v>
      </c>
      <c r="B37" s="72" t="s">
        <v>351</v>
      </c>
      <c r="C37" s="159">
        <v>207</v>
      </c>
      <c r="D37" s="4"/>
      <c r="E37" s="5">
        <v>44048</v>
      </c>
      <c r="F37" s="49">
        <v>90.06</v>
      </c>
      <c r="G37" s="6" t="s">
        <v>303</v>
      </c>
      <c r="H37" s="3">
        <v>799</v>
      </c>
      <c r="I37" s="10" t="s">
        <v>38</v>
      </c>
      <c r="J37" s="77"/>
    </row>
    <row r="38" spans="1:10" x14ac:dyDescent="0.25">
      <c r="A38" s="74" t="s">
        <v>269</v>
      </c>
      <c r="B38" s="3" t="s">
        <v>241</v>
      </c>
      <c r="C38" s="159">
        <v>209</v>
      </c>
      <c r="D38" s="3"/>
      <c r="E38" s="5">
        <v>44048</v>
      </c>
      <c r="F38" s="49">
        <v>462.41</v>
      </c>
      <c r="G38" s="9" t="s">
        <v>304</v>
      </c>
      <c r="H38" s="3" t="s">
        <v>19</v>
      </c>
      <c r="I38" s="3" t="s">
        <v>280</v>
      </c>
      <c r="J38" s="105"/>
    </row>
    <row r="39" spans="1:10" x14ac:dyDescent="0.25">
      <c r="A39" s="74" t="s">
        <v>270</v>
      </c>
      <c r="B39" s="3" t="s">
        <v>270</v>
      </c>
      <c r="C39" s="159">
        <v>204</v>
      </c>
      <c r="D39" s="3">
        <v>1409333</v>
      </c>
      <c r="E39" s="5">
        <v>44048</v>
      </c>
      <c r="F39" s="50">
        <v>579.79999999999995</v>
      </c>
      <c r="G39" s="6" t="s">
        <v>305</v>
      </c>
      <c r="H39" s="3" t="s">
        <v>10</v>
      </c>
      <c r="I39" s="3" t="s">
        <v>10</v>
      </c>
      <c r="J39" s="75"/>
    </row>
    <row r="40" spans="1:10" x14ac:dyDescent="0.25">
      <c r="A40" s="78" t="s">
        <v>78</v>
      </c>
      <c r="B40" s="10" t="s">
        <v>276</v>
      </c>
      <c r="C40" s="160">
        <v>233</v>
      </c>
      <c r="D40" s="10"/>
      <c r="E40" s="5">
        <v>44048</v>
      </c>
      <c r="F40" s="49">
        <v>311.14999999999998</v>
      </c>
      <c r="G40" s="12" t="s">
        <v>306</v>
      </c>
      <c r="H40" s="9"/>
      <c r="I40" s="3"/>
      <c r="J40" s="75"/>
    </row>
    <row r="41" spans="1:10" x14ac:dyDescent="0.25">
      <c r="A41" s="99" t="s">
        <v>45</v>
      </c>
      <c r="B41" s="91"/>
      <c r="C41" s="189">
        <v>224</v>
      </c>
      <c r="D41" s="91"/>
      <c r="E41" s="5">
        <v>44048</v>
      </c>
      <c r="F41" s="49">
        <v>89.53</v>
      </c>
      <c r="G41" s="91"/>
      <c r="H41" s="91"/>
      <c r="I41" s="91"/>
      <c r="J41" s="100"/>
    </row>
    <row r="42" spans="1:10" x14ac:dyDescent="0.25">
      <c r="A42" s="101"/>
      <c r="B42" s="102"/>
      <c r="C42" s="190"/>
      <c r="D42" s="102"/>
      <c r="E42" s="102"/>
      <c r="F42" s="103"/>
      <c r="G42" s="102"/>
      <c r="H42" s="102"/>
      <c r="I42" s="102">
        <v>699</v>
      </c>
      <c r="J42" s="104"/>
    </row>
    <row r="43" spans="1:10" x14ac:dyDescent="0.25">
      <c r="A43" s="101"/>
      <c r="B43" s="102"/>
      <c r="C43" s="190"/>
      <c r="D43" s="102"/>
      <c r="E43" s="102"/>
      <c r="F43" s="103"/>
      <c r="G43" s="102"/>
      <c r="H43" s="102"/>
      <c r="I43" s="102"/>
      <c r="J43" s="104"/>
    </row>
    <row r="44" spans="1:10" x14ac:dyDescent="0.25">
      <c r="A44" s="101"/>
      <c r="B44" s="102"/>
      <c r="C44" s="190"/>
      <c r="D44" s="102"/>
      <c r="E44" s="102"/>
      <c r="F44" s="103"/>
      <c r="G44" s="102"/>
      <c r="H44" s="102"/>
      <c r="I44" s="102"/>
      <c r="J44" s="104"/>
    </row>
    <row r="45" spans="1:10" ht="15.75" thickBot="1" x14ac:dyDescent="0.3">
      <c r="A45" s="82"/>
      <c r="B45" s="83"/>
      <c r="C45" s="191"/>
      <c r="D45" s="83"/>
      <c r="E45" s="84"/>
      <c r="F45" s="85">
        <f>SUM(F4:F41)</f>
        <v>8119.74</v>
      </c>
      <c r="G45" s="83"/>
      <c r="H45" s="83"/>
      <c r="I45" s="83"/>
      <c r="J45" s="86"/>
    </row>
  </sheetData>
  <autoFilter ref="A3:J40"/>
  <mergeCells count="1">
    <mergeCell ref="A1:J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ySplit="3" topLeftCell="A29" activePane="bottomLeft" state="frozen"/>
      <selection pane="bottomLeft" activeCell="C40" sqref="C40"/>
    </sheetView>
  </sheetViews>
  <sheetFormatPr defaultColWidth="9.140625" defaultRowHeight="15" x14ac:dyDescent="0.25"/>
  <cols>
    <col min="1" max="1" width="41.140625" style="137" bestFit="1" customWidth="1"/>
    <col min="2" max="2" width="41.140625" style="7" customWidth="1"/>
    <col min="3" max="3" width="16.28515625" style="7" bestFit="1" customWidth="1"/>
    <col min="4" max="4" width="15.5703125" style="7" customWidth="1"/>
    <col min="5" max="5" width="12.140625" style="7" customWidth="1"/>
    <col min="6" max="6" width="16.42578125" style="7" customWidth="1"/>
    <col min="7" max="7" width="35.28515625" style="7" customWidth="1"/>
    <col min="8" max="8" width="20.42578125" style="7" customWidth="1"/>
    <col min="9" max="9" width="16.5703125" style="7" hidden="1" customWidth="1"/>
    <col min="10" max="10" width="32.5703125" style="7" hidden="1" customWidth="1"/>
    <col min="11" max="16384" width="9.140625" style="7"/>
  </cols>
  <sheetData>
    <row r="1" spans="1:10" ht="15.75" thickBot="1" x14ac:dyDescent="0.3">
      <c r="A1" s="202" t="s">
        <v>315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ht="15.75" thickBot="1" x14ac:dyDescent="0.3">
      <c r="A2" s="130"/>
      <c r="B2" s="106"/>
      <c r="C2" s="106"/>
      <c r="D2" s="106"/>
      <c r="E2" s="106"/>
      <c r="F2" s="107"/>
      <c r="G2" s="106"/>
      <c r="H2" s="108"/>
      <c r="I2" s="106"/>
      <c r="J2" s="109"/>
    </row>
    <row r="3" spans="1:10" x14ac:dyDescent="0.25">
      <c r="A3" s="131" t="s">
        <v>0</v>
      </c>
      <c r="B3" s="110" t="s">
        <v>1</v>
      </c>
      <c r="C3" s="158" t="s">
        <v>344</v>
      </c>
      <c r="D3" s="110" t="s">
        <v>2</v>
      </c>
      <c r="E3" s="42" t="s">
        <v>3</v>
      </c>
      <c r="F3" s="111" t="s">
        <v>4</v>
      </c>
      <c r="G3" s="42" t="s">
        <v>5</v>
      </c>
      <c r="H3" s="112" t="s">
        <v>6</v>
      </c>
      <c r="I3" s="42" t="s">
        <v>7</v>
      </c>
      <c r="J3" s="113" t="s">
        <v>8</v>
      </c>
    </row>
    <row r="4" spans="1:10" x14ac:dyDescent="0.25">
      <c r="A4" s="132" t="s">
        <v>316</v>
      </c>
      <c r="B4" s="132" t="s">
        <v>350</v>
      </c>
      <c r="C4" s="3">
        <v>59</v>
      </c>
      <c r="D4" s="3"/>
      <c r="E4" s="5">
        <v>44079</v>
      </c>
      <c r="F4" s="6">
        <v>48.75</v>
      </c>
      <c r="G4" s="6" t="s">
        <v>181</v>
      </c>
      <c r="H4" s="3">
        <v>618</v>
      </c>
      <c r="I4" s="3" t="s">
        <v>182</v>
      </c>
      <c r="J4" s="77"/>
    </row>
    <row r="5" spans="1:10" x14ac:dyDescent="0.25">
      <c r="A5" s="132" t="s">
        <v>220</v>
      </c>
      <c r="B5" s="3" t="s">
        <v>221</v>
      </c>
      <c r="C5" s="3">
        <v>237</v>
      </c>
      <c r="D5" s="3">
        <v>285209</v>
      </c>
      <c r="E5" s="5">
        <v>44079</v>
      </c>
      <c r="F5" s="6">
        <v>49.99</v>
      </c>
      <c r="G5" s="3" t="s">
        <v>317</v>
      </c>
      <c r="H5" s="3">
        <v>579</v>
      </c>
      <c r="I5" s="3" t="s">
        <v>38</v>
      </c>
      <c r="J5" s="75"/>
    </row>
    <row r="6" spans="1:10" x14ac:dyDescent="0.25">
      <c r="A6" s="132" t="s">
        <v>318</v>
      </c>
      <c r="B6" s="3" t="s">
        <v>234</v>
      </c>
      <c r="C6" s="3">
        <v>238</v>
      </c>
      <c r="D6" s="3"/>
      <c r="E6" s="5">
        <v>44079</v>
      </c>
      <c r="F6" s="49">
        <v>100</v>
      </c>
      <c r="G6" s="9" t="s">
        <v>296</v>
      </c>
      <c r="H6" s="9" t="s">
        <v>27</v>
      </c>
      <c r="I6" s="3" t="s">
        <v>38</v>
      </c>
      <c r="J6" s="75"/>
    </row>
    <row r="7" spans="1:10" x14ac:dyDescent="0.25">
      <c r="A7" s="132" t="s">
        <v>283</v>
      </c>
      <c r="B7" s="3" t="s">
        <v>284</v>
      </c>
      <c r="C7" s="3">
        <v>12</v>
      </c>
      <c r="D7" s="3">
        <v>7438791</v>
      </c>
      <c r="E7" s="5">
        <v>44079</v>
      </c>
      <c r="F7" s="49">
        <v>58.26</v>
      </c>
      <c r="G7" s="9" t="s">
        <v>319</v>
      </c>
      <c r="H7" s="9" t="s">
        <v>200</v>
      </c>
      <c r="I7" s="3" t="s">
        <v>38</v>
      </c>
      <c r="J7" s="75"/>
    </row>
    <row r="8" spans="1:10" x14ac:dyDescent="0.25">
      <c r="A8" s="132" t="s">
        <v>297</v>
      </c>
      <c r="B8" s="3" t="s">
        <v>310</v>
      </c>
      <c r="C8" s="3">
        <v>245</v>
      </c>
      <c r="D8" s="3">
        <v>4974369</v>
      </c>
      <c r="E8" s="5">
        <v>44079</v>
      </c>
      <c r="F8" s="49">
        <v>1274.9100000000001</v>
      </c>
      <c r="G8" s="9" t="s">
        <v>320</v>
      </c>
      <c r="H8" s="9" t="s">
        <v>353</v>
      </c>
      <c r="I8" s="3"/>
      <c r="J8" s="75"/>
    </row>
    <row r="9" spans="1:10" x14ac:dyDescent="0.25">
      <c r="A9" s="133" t="s">
        <v>299</v>
      </c>
      <c r="B9" s="118" t="s">
        <v>299</v>
      </c>
      <c r="C9" s="118">
        <v>543</v>
      </c>
      <c r="D9" s="3"/>
      <c r="E9" s="5">
        <v>44079</v>
      </c>
      <c r="F9" s="49">
        <v>1250</v>
      </c>
      <c r="G9" s="3" t="s">
        <v>312</v>
      </c>
      <c r="H9" s="3">
        <v>767</v>
      </c>
      <c r="I9" s="3" t="s">
        <v>333</v>
      </c>
      <c r="J9" s="75"/>
    </row>
    <row r="10" spans="1:10" x14ac:dyDescent="0.25">
      <c r="A10" s="132" t="s">
        <v>31</v>
      </c>
      <c r="B10" s="3" t="s">
        <v>32</v>
      </c>
      <c r="C10" s="3">
        <v>219</v>
      </c>
      <c r="D10" s="3">
        <v>277900</v>
      </c>
      <c r="E10" s="5">
        <v>44079</v>
      </c>
      <c r="F10" s="49">
        <v>28.4</v>
      </c>
      <c r="G10" s="9" t="s">
        <v>33</v>
      </c>
      <c r="H10" s="9" t="s">
        <v>34</v>
      </c>
      <c r="I10" s="3" t="s">
        <v>332</v>
      </c>
      <c r="J10" s="75"/>
    </row>
    <row r="11" spans="1:10" x14ac:dyDescent="0.25">
      <c r="A11" s="132" t="s">
        <v>31</v>
      </c>
      <c r="B11" s="3" t="s">
        <v>32</v>
      </c>
      <c r="C11" s="3">
        <v>219</v>
      </c>
      <c r="D11" s="3">
        <v>297359</v>
      </c>
      <c r="E11" s="5">
        <v>44079</v>
      </c>
      <c r="F11" s="49">
        <v>22.9</v>
      </c>
      <c r="G11" s="9" t="s">
        <v>33</v>
      </c>
      <c r="H11" s="9" t="s">
        <v>34</v>
      </c>
      <c r="I11" s="3" t="s">
        <v>26</v>
      </c>
      <c r="J11" s="75"/>
    </row>
    <row r="12" spans="1:10" x14ac:dyDescent="0.25">
      <c r="A12" s="132" t="s">
        <v>31</v>
      </c>
      <c r="B12" s="3" t="s">
        <v>32</v>
      </c>
      <c r="C12" s="3">
        <v>219</v>
      </c>
      <c r="D12" s="3">
        <v>297359</v>
      </c>
      <c r="E12" s="5">
        <v>44079</v>
      </c>
      <c r="F12" s="49">
        <v>22.9</v>
      </c>
      <c r="G12" s="9" t="s">
        <v>33</v>
      </c>
      <c r="H12" s="9" t="s">
        <v>34</v>
      </c>
      <c r="I12" s="3" t="s">
        <v>38</v>
      </c>
      <c r="J12" s="75"/>
    </row>
    <row r="13" spans="1:10" ht="28.5" x14ac:dyDescent="0.25">
      <c r="A13" s="133" t="s">
        <v>299</v>
      </c>
      <c r="B13" s="118" t="s">
        <v>299</v>
      </c>
      <c r="C13" s="118">
        <v>118</v>
      </c>
      <c r="D13" s="3"/>
      <c r="E13" s="5">
        <v>44079</v>
      </c>
      <c r="F13" s="49">
        <v>2000</v>
      </c>
      <c r="G13" s="3" t="s">
        <v>312</v>
      </c>
      <c r="H13" s="3">
        <v>767</v>
      </c>
      <c r="I13" s="3" t="s">
        <v>334</v>
      </c>
      <c r="J13" s="123" t="s">
        <v>338</v>
      </c>
    </row>
    <row r="14" spans="1:10" x14ac:dyDescent="0.25">
      <c r="A14" s="134" t="s">
        <v>17</v>
      </c>
      <c r="B14" s="120" t="s">
        <v>17</v>
      </c>
      <c r="C14" s="193">
        <v>10</v>
      </c>
      <c r="D14" s="1"/>
      <c r="E14" s="5">
        <v>44079</v>
      </c>
      <c r="F14" s="121">
        <v>182.64</v>
      </c>
      <c r="G14" s="122" t="s">
        <v>18</v>
      </c>
      <c r="H14" s="122" t="s">
        <v>19</v>
      </c>
      <c r="I14" s="1" t="s">
        <v>20</v>
      </c>
      <c r="J14" s="73"/>
    </row>
    <row r="15" spans="1:10" x14ac:dyDescent="0.25">
      <c r="A15" s="135" t="s">
        <v>21</v>
      </c>
      <c r="B15" s="1" t="s">
        <v>21</v>
      </c>
      <c r="C15" s="1">
        <v>32</v>
      </c>
      <c r="D15" s="1"/>
      <c r="E15" s="5">
        <v>44079</v>
      </c>
      <c r="F15" s="121">
        <f>898.93*0.5</f>
        <v>449.46499999999997</v>
      </c>
      <c r="G15" s="122" t="s">
        <v>18</v>
      </c>
      <c r="H15" s="9" t="s">
        <v>19</v>
      </c>
      <c r="I15" s="3" t="s">
        <v>25</v>
      </c>
      <c r="J15" s="75"/>
    </row>
    <row r="16" spans="1:10" x14ac:dyDescent="0.25">
      <c r="A16" s="135" t="s">
        <v>21</v>
      </c>
      <c r="B16" s="1" t="s">
        <v>21</v>
      </c>
      <c r="C16" s="1">
        <v>32</v>
      </c>
      <c r="D16" s="1"/>
      <c r="E16" s="5">
        <v>44079</v>
      </c>
      <c r="F16" s="121">
        <f>898.93*0.355</f>
        <v>319.12014999999997</v>
      </c>
      <c r="G16" s="122" t="s">
        <v>18</v>
      </c>
      <c r="H16" s="9" t="s">
        <v>19</v>
      </c>
      <c r="I16" s="3" t="s">
        <v>15</v>
      </c>
      <c r="J16" s="75"/>
    </row>
    <row r="17" spans="1:10" x14ac:dyDescent="0.25">
      <c r="A17" s="135" t="s">
        <v>21</v>
      </c>
      <c r="B17" s="1" t="s">
        <v>21</v>
      </c>
      <c r="C17" s="1">
        <v>32</v>
      </c>
      <c r="D17" s="1"/>
      <c r="E17" s="5">
        <v>44079</v>
      </c>
      <c r="F17" s="121">
        <f>898.93*0.145</f>
        <v>130.34484999999998</v>
      </c>
      <c r="G17" s="122" t="s">
        <v>18</v>
      </c>
      <c r="H17" s="9" t="s">
        <v>19</v>
      </c>
      <c r="I17" s="3" t="s">
        <v>20</v>
      </c>
      <c r="J17" s="75"/>
    </row>
    <row r="18" spans="1:10" x14ac:dyDescent="0.25">
      <c r="A18" s="135" t="s">
        <v>79</v>
      </c>
      <c r="B18" s="76" t="s">
        <v>79</v>
      </c>
      <c r="C18" s="1">
        <v>119</v>
      </c>
      <c r="D18" s="1"/>
      <c r="E18" s="5">
        <v>44079</v>
      </c>
      <c r="F18" s="2">
        <v>6.99</v>
      </c>
      <c r="G18" s="122"/>
      <c r="H18" s="122" t="s">
        <v>353</v>
      </c>
      <c r="I18" s="1"/>
      <c r="J18" s="73"/>
    </row>
    <row r="19" spans="1:10" x14ac:dyDescent="0.25">
      <c r="A19" s="135" t="s">
        <v>256</v>
      </c>
      <c r="B19" s="1" t="s">
        <v>256</v>
      </c>
      <c r="C19" s="1">
        <v>239</v>
      </c>
      <c r="D19" s="1"/>
      <c r="E19" s="5">
        <v>44079</v>
      </c>
      <c r="F19" s="121">
        <v>143</v>
      </c>
      <c r="G19" s="1" t="s">
        <v>282</v>
      </c>
      <c r="H19" s="3">
        <v>699</v>
      </c>
      <c r="I19" s="3" t="s">
        <v>280</v>
      </c>
      <c r="J19" s="77"/>
    </row>
    <row r="20" spans="1:10" x14ac:dyDescent="0.25">
      <c r="A20" s="132" t="s">
        <v>321</v>
      </c>
      <c r="B20" s="3" t="s">
        <v>328</v>
      </c>
      <c r="C20" s="3">
        <v>247</v>
      </c>
      <c r="D20" s="117">
        <v>496738</v>
      </c>
      <c r="E20" s="5">
        <v>44079</v>
      </c>
      <c r="F20" s="49">
        <v>82.4</v>
      </c>
      <c r="G20" s="9" t="s">
        <v>336</v>
      </c>
      <c r="H20" s="9" t="s">
        <v>337</v>
      </c>
      <c r="I20" s="3"/>
      <c r="J20" s="116" t="s">
        <v>329</v>
      </c>
    </row>
    <row r="21" spans="1:10" x14ac:dyDescent="0.25">
      <c r="A21" s="133" t="s">
        <v>299</v>
      </c>
      <c r="B21" s="118" t="s">
        <v>299</v>
      </c>
      <c r="C21" s="118">
        <v>118</v>
      </c>
      <c r="D21" s="1"/>
      <c r="E21" s="5">
        <v>44079</v>
      </c>
      <c r="F21" s="121">
        <v>2080.14</v>
      </c>
      <c r="G21" s="122" t="s">
        <v>312</v>
      </c>
      <c r="H21" s="9" t="s">
        <v>313</v>
      </c>
      <c r="I21" s="3" t="s">
        <v>335</v>
      </c>
      <c r="J21" s="119"/>
    </row>
    <row r="22" spans="1:10" x14ac:dyDescent="0.25">
      <c r="A22" s="132" t="s">
        <v>323</v>
      </c>
      <c r="B22" s="3" t="s">
        <v>343</v>
      </c>
      <c r="C22" s="3">
        <v>248</v>
      </c>
      <c r="D22" s="3">
        <v>1897</v>
      </c>
      <c r="E22" s="5">
        <v>44079</v>
      </c>
      <c r="F22" s="49">
        <v>780</v>
      </c>
      <c r="G22" s="140" t="s">
        <v>322</v>
      </c>
      <c r="H22" s="9" t="s">
        <v>353</v>
      </c>
      <c r="I22" s="3"/>
      <c r="J22" s="75"/>
    </row>
    <row r="23" spans="1:10" x14ac:dyDescent="0.25">
      <c r="A23" s="132" t="s">
        <v>324</v>
      </c>
      <c r="B23" s="3" t="s">
        <v>330</v>
      </c>
      <c r="C23" s="3">
        <v>233</v>
      </c>
      <c r="D23" s="3">
        <v>5708</v>
      </c>
      <c r="E23" s="5">
        <v>44079</v>
      </c>
      <c r="F23" s="49">
        <v>200</v>
      </c>
      <c r="G23" s="9" t="s">
        <v>331</v>
      </c>
      <c r="H23" s="9" t="s">
        <v>354</v>
      </c>
      <c r="I23" s="3"/>
      <c r="J23" s="75"/>
    </row>
    <row r="24" spans="1:10" x14ac:dyDescent="0.25">
      <c r="A24" s="135" t="s">
        <v>256</v>
      </c>
      <c r="B24" s="1" t="s">
        <v>256</v>
      </c>
      <c r="C24" s="1">
        <v>239</v>
      </c>
      <c r="D24" s="1"/>
      <c r="E24" s="5">
        <v>44079</v>
      </c>
      <c r="F24" s="121">
        <v>141.75</v>
      </c>
      <c r="G24" s="122" t="s">
        <v>282</v>
      </c>
      <c r="H24" s="9" t="s">
        <v>19</v>
      </c>
      <c r="I24" s="3" t="s">
        <v>205</v>
      </c>
      <c r="J24" s="75"/>
    </row>
    <row r="25" spans="1:10" x14ac:dyDescent="0.25">
      <c r="A25" s="135" t="s">
        <v>300</v>
      </c>
      <c r="B25" s="1" t="s">
        <v>300</v>
      </c>
      <c r="C25" s="1">
        <v>244</v>
      </c>
      <c r="D25" s="1"/>
      <c r="E25" s="5">
        <v>44079</v>
      </c>
      <c r="F25" s="121">
        <v>84.99</v>
      </c>
      <c r="G25" s="122" t="s">
        <v>314</v>
      </c>
      <c r="H25" s="1">
        <v>554</v>
      </c>
      <c r="I25" s="1" t="s">
        <v>205</v>
      </c>
      <c r="J25" s="77"/>
    </row>
    <row r="26" spans="1:10" x14ac:dyDescent="0.25">
      <c r="A26" s="135" t="s">
        <v>286</v>
      </c>
      <c r="B26" s="76" t="s">
        <v>286</v>
      </c>
      <c r="C26" s="1">
        <v>243</v>
      </c>
      <c r="D26" s="1">
        <v>35479</v>
      </c>
      <c r="E26" s="5">
        <v>44079</v>
      </c>
      <c r="F26" s="121">
        <v>79.900000000000006</v>
      </c>
      <c r="G26" s="122"/>
      <c r="H26" s="3" t="s">
        <v>173</v>
      </c>
      <c r="I26" s="3" t="s">
        <v>291</v>
      </c>
      <c r="J26" s="77"/>
    </row>
    <row r="27" spans="1:10" x14ac:dyDescent="0.25">
      <c r="A27" s="135" t="s">
        <v>256</v>
      </c>
      <c r="B27" s="1" t="s">
        <v>256</v>
      </c>
      <c r="C27" s="1">
        <v>239</v>
      </c>
      <c r="D27" s="1"/>
      <c r="E27" s="5">
        <v>44079</v>
      </c>
      <c r="F27" s="121">
        <v>141.75</v>
      </c>
      <c r="G27" s="122" t="s">
        <v>282</v>
      </c>
      <c r="H27" s="3">
        <v>699</v>
      </c>
      <c r="I27" s="3" t="s">
        <v>340</v>
      </c>
      <c r="J27" s="77"/>
    </row>
    <row r="28" spans="1:10" x14ac:dyDescent="0.25">
      <c r="A28" s="135" t="s">
        <v>301</v>
      </c>
      <c r="B28" s="76" t="s">
        <v>301</v>
      </c>
      <c r="C28" s="1">
        <v>246</v>
      </c>
      <c r="D28" s="1"/>
      <c r="E28" s="5">
        <v>44079</v>
      </c>
      <c r="F28" s="121">
        <v>399</v>
      </c>
      <c r="G28" s="1"/>
      <c r="H28" s="1">
        <v>699</v>
      </c>
      <c r="I28" s="3" t="s">
        <v>340</v>
      </c>
      <c r="J28" s="77"/>
    </row>
    <row r="29" spans="1:10" x14ac:dyDescent="0.25">
      <c r="A29" s="135" t="s">
        <v>325</v>
      </c>
      <c r="B29" s="1" t="s">
        <v>341</v>
      </c>
      <c r="C29" s="1">
        <v>119</v>
      </c>
      <c r="D29" s="1"/>
      <c r="E29" s="5">
        <v>44079</v>
      </c>
      <c r="F29" s="121">
        <v>200</v>
      </c>
      <c r="G29" s="122" t="s">
        <v>312</v>
      </c>
      <c r="H29" s="3">
        <v>767</v>
      </c>
      <c r="I29" s="3" t="s">
        <v>340</v>
      </c>
      <c r="J29" s="77"/>
    </row>
    <row r="30" spans="1:10" ht="29.25" x14ac:dyDescent="0.25">
      <c r="A30" s="133" t="s">
        <v>299</v>
      </c>
      <c r="B30" s="118" t="s">
        <v>299</v>
      </c>
      <c r="C30" s="118">
        <v>118</v>
      </c>
      <c r="D30" s="1"/>
      <c r="E30" s="5">
        <v>44079</v>
      </c>
      <c r="F30" s="121">
        <v>3000</v>
      </c>
      <c r="G30" s="122" t="s">
        <v>312</v>
      </c>
      <c r="H30" s="3">
        <v>767</v>
      </c>
      <c r="I30" s="3" t="s">
        <v>334</v>
      </c>
      <c r="J30" s="124" t="s">
        <v>339</v>
      </c>
    </row>
    <row r="31" spans="1:10" x14ac:dyDescent="0.25">
      <c r="A31" s="135" t="s">
        <v>31</v>
      </c>
      <c r="B31" s="1" t="s">
        <v>32</v>
      </c>
      <c r="C31" s="1">
        <v>219</v>
      </c>
      <c r="D31" s="1">
        <v>309903</v>
      </c>
      <c r="E31" s="5">
        <v>44079</v>
      </c>
      <c r="F31" s="2">
        <v>28.4</v>
      </c>
      <c r="G31" s="1" t="s">
        <v>33</v>
      </c>
      <c r="H31" s="1" t="s">
        <v>34</v>
      </c>
      <c r="I31" s="1" t="s">
        <v>26</v>
      </c>
      <c r="J31" s="125"/>
    </row>
    <row r="32" spans="1:10" x14ac:dyDescent="0.25">
      <c r="A32" s="135" t="s">
        <v>31</v>
      </c>
      <c r="B32" s="1" t="s">
        <v>32</v>
      </c>
      <c r="C32" s="1">
        <v>219</v>
      </c>
      <c r="D32" s="1">
        <v>314293</v>
      </c>
      <c r="E32" s="5">
        <v>44079</v>
      </c>
      <c r="F32" s="49">
        <v>28.4</v>
      </c>
      <c r="G32" s="9" t="s">
        <v>33</v>
      </c>
      <c r="H32" s="9" t="s">
        <v>34</v>
      </c>
      <c r="I32" s="3" t="s">
        <v>332</v>
      </c>
      <c r="J32" s="77"/>
    </row>
    <row r="33" spans="1:10" x14ac:dyDescent="0.25">
      <c r="A33" s="132" t="s">
        <v>326</v>
      </c>
      <c r="B33" s="3" t="s">
        <v>326</v>
      </c>
      <c r="C33" s="3">
        <v>209</v>
      </c>
      <c r="D33" s="3"/>
      <c r="E33" s="5">
        <v>44079</v>
      </c>
      <c r="F33" s="49">
        <v>462.41</v>
      </c>
      <c r="G33" s="9" t="s">
        <v>326</v>
      </c>
      <c r="H33" s="3" t="s">
        <v>19</v>
      </c>
      <c r="I33" s="3"/>
      <c r="J33" s="77"/>
    </row>
    <row r="34" spans="1:10" x14ac:dyDescent="0.25">
      <c r="A34" s="136" t="s">
        <v>78</v>
      </c>
      <c r="B34" s="10" t="s">
        <v>327</v>
      </c>
      <c r="C34" s="10">
        <v>233</v>
      </c>
      <c r="D34" s="10"/>
      <c r="E34" s="5">
        <v>44079</v>
      </c>
      <c r="F34" s="49">
        <v>311.14999999999998</v>
      </c>
      <c r="G34" s="12" t="s">
        <v>306</v>
      </c>
      <c r="H34" s="9" t="s">
        <v>200</v>
      </c>
      <c r="I34" s="3"/>
      <c r="J34" s="75"/>
    </row>
    <row r="35" spans="1:10" x14ac:dyDescent="0.25">
      <c r="A35" s="138" t="s">
        <v>45</v>
      </c>
      <c r="B35" s="114"/>
      <c r="C35" s="114">
        <v>224</v>
      </c>
      <c r="D35" s="114"/>
      <c r="E35" s="5">
        <v>44079</v>
      </c>
      <c r="F35" s="49">
        <v>89.97</v>
      </c>
      <c r="G35" s="114"/>
      <c r="H35" s="114"/>
      <c r="I35" s="114"/>
      <c r="J35" s="115"/>
    </row>
    <row r="36" spans="1:10" ht="15.75" thickBot="1" x14ac:dyDescent="0.3">
      <c r="A36" s="139"/>
      <c r="B36" s="126"/>
      <c r="C36" s="126"/>
      <c r="D36" s="126"/>
      <c r="E36" s="127" t="s">
        <v>342</v>
      </c>
      <c r="F36" s="128">
        <f>SUM(F4:F35)</f>
        <v>14197.929999999998</v>
      </c>
      <c r="G36" s="126"/>
      <c r="H36" s="126"/>
      <c r="I36" s="126"/>
      <c r="J36" s="129"/>
    </row>
  </sheetData>
  <autoFilter ref="A3:J34"/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H6:H7 H15:H17 H9:H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JANEIRO_20</vt:lpstr>
      <vt:lpstr>FEVEREIRO_20</vt:lpstr>
      <vt:lpstr>MARÇO_20</vt:lpstr>
      <vt:lpstr>ABRIL_20</vt:lpstr>
      <vt:lpstr>MAIO_20</vt:lpstr>
      <vt:lpstr>JUNHO_20</vt:lpstr>
      <vt:lpstr>JULHO_20</vt:lpstr>
      <vt:lpstr>AGOSTO_20</vt:lpstr>
      <vt:lpstr>SETEMBRO_20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cadaris</dc:creator>
  <cp:lastModifiedBy>Cadaris</cp:lastModifiedBy>
  <cp:lastPrinted>2019-02-26T18:31:33Z</cp:lastPrinted>
  <dcterms:created xsi:type="dcterms:W3CDTF">2019-01-09T11:34:07Z</dcterms:created>
  <dcterms:modified xsi:type="dcterms:W3CDTF">2020-11-26T16:09:06Z</dcterms:modified>
</cp:coreProperties>
</file>