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Cadaris\Desktop\"/>
    </mc:Choice>
  </mc:AlternateContent>
  <xr:revisionPtr revIDLastSave="0" documentId="13_ncr:1_{3C6A6AB0-8A7B-46BD-B5A8-9B3D0C3EEF5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Ano 2020" sheetId="14" r:id="rId1"/>
    <sheet name="FEVEREIRO_20" sheetId="15" state="hidden" r:id="rId2"/>
    <sheet name="MARÇO_20" sheetId="16" state="hidden" r:id="rId3"/>
    <sheet name="ABRIL_20" sheetId="17" state="hidden" r:id="rId4"/>
    <sheet name="MAIO_20" sheetId="18" state="hidden" r:id="rId5"/>
    <sheet name="JUNHO_20" sheetId="19" state="hidden" r:id="rId6"/>
    <sheet name="JULHO_20" sheetId="20" state="hidden" r:id="rId7"/>
    <sheet name="AGOSTO_20" sheetId="21" state="hidden" r:id="rId8"/>
    <sheet name="SETEMBRO_20" sheetId="22" state="hidden" r:id="rId9"/>
    <sheet name="OUTUBRO_20" sheetId="23" state="hidden" r:id="rId10"/>
    <sheet name="NOVEMBRO_20" sheetId="24" state="hidden" r:id="rId11"/>
  </sheets>
  <definedNames>
    <definedName name="_xlnm._FilterDatabase" localSheetId="3" hidden="1">ABRIL_20!$A$3:$J$42</definedName>
    <definedName name="_xlnm._FilterDatabase" localSheetId="7" hidden="1">AGOSTO_20!$A$3:$J$40</definedName>
    <definedName name="_xlnm._FilterDatabase" localSheetId="0" hidden="1">'Ano 2020'!$A$2:$H$420</definedName>
    <definedName name="_xlnm._FilterDatabase" localSheetId="1" hidden="1">FEVEREIRO_20!$A$2:$R$47</definedName>
    <definedName name="_xlnm._FilterDatabase" localSheetId="6" hidden="1">JULHO_20!$A$4:$J$26</definedName>
    <definedName name="_xlnm._FilterDatabase" localSheetId="5" hidden="1">JUNHO_20!$A$3:$J$36</definedName>
    <definedName name="_xlnm._FilterDatabase" localSheetId="4" hidden="1">MAIO_20!$A$3:$J$29</definedName>
    <definedName name="_xlnm._FilterDatabase" localSheetId="2" hidden="1">MARÇO_20!$A$3:$J$32</definedName>
    <definedName name="_xlnm._FilterDatabase" localSheetId="10" hidden="1">NOVEMBRO_20!$A$3:$I$44</definedName>
    <definedName name="_xlnm._FilterDatabase" localSheetId="9" hidden="1">OUTUBRO_20!$A$3:$I$35</definedName>
    <definedName name="_xlnm._FilterDatabase" localSheetId="8" hidden="1">SETEMBRO_20!$A$3:$J$34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04" i="14" l="1"/>
  <c r="F405" i="14"/>
  <c r="F406" i="14"/>
  <c r="F375" i="14" l="1"/>
  <c r="F374" i="14"/>
  <c r="F373" i="14"/>
  <c r="F340" i="14"/>
  <c r="F339" i="14"/>
  <c r="F338" i="14"/>
  <c r="F306" i="14"/>
  <c r="F305" i="14"/>
  <c r="F304" i="14"/>
  <c r="F267" i="14"/>
  <c r="F266" i="14"/>
  <c r="F265" i="14"/>
  <c r="F241" i="14"/>
  <c r="F240" i="14"/>
  <c r="F239" i="14"/>
  <c r="F222" i="14"/>
  <c r="F221" i="14"/>
  <c r="F220" i="14"/>
  <c r="F214" i="14"/>
  <c r="F212" i="14"/>
  <c r="F192" i="14"/>
  <c r="F191" i="14"/>
  <c r="F190" i="14"/>
  <c r="F189" i="14"/>
  <c r="F188" i="14"/>
  <c r="F186" i="14"/>
  <c r="F185" i="14"/>
  <c r="F184" i="14"/>
  <c r="F165" i="14"/>
  <c r="F164" i="14"/>
  <c r="F163" i="14"/>
  <c r="F160" i="14"/>
  <c r="F159" i="14"/>
  <c r="F158" i="14"/>
  <c r="F157" i="14"/>
  <c r="F156" i="14"/>
  <c r="F132" i="14"/>
  <c r="F131" i="14"/>
  <c r="F130" i="14"/>
  <c r="F126" i="14"/>
  <c r="F125" i="14"/>
  <c r="F124" i="14"/>
  <c r="F92" i="14"/>
  <c r="F91" i="14"/>
  <c r="F90" i="14"/>
  <c r="F86" i="14"/>
  <c r="E20" i="24" l="1"/>
  <c r="E19" i="24"/>
  <c r="E18" i="24"/>
  <c r="E44" i="24" l="1"/>
  <c r="E19" i="23"/>
  <c r="E18" i="23"/>
  <c r="E17" i="23"/>
  <c r="E43" i="23" l="1"/>
  <c r="F17" i="22"/>
  <c r="F16" i="22"/>
  <c r="F42" i="22" s="1"/>
  <c r="F15" i="22"/>
  <c r="F16" i="21"/>
  <c r="F15" i="21"/>
  <c r="F47" i="21" s="1"/>
  <c r="F14" i="21"/>
  <c r="F14" i="20"/>
  <c r="F13" i="20"/>
  <c r="F31" i="20" s="1"/>
  <c r="F12" i="20"/>
  <c r="F24" i="19"/>
  <c r="F26" i="19"/>
  <c r="F39" i="19" s="1"/>
  <c r="F25" i="19"/>
  <c r="F18" i="19"/>
  <c r="F16" i="19"/>
  <c r="F17" i="18"/>
  <c r="F18" i="18"/>
  <c r="F19" i="18"/>
  <c r="F20" i="18"/>
  <c r="F21" i="18"/>
  <c r="F15" i="18"/>
  <c r="F14" i="18"/>
  <c r="F13" i="18"/>
  <c r="F32" i="18" s="1"/>
  <c r="F32" i="17"/>
  <c r="F31" i="17"/>
  <c r="F30" i="17"/>
  <c r="F27" i="17"/>
  <c r="F26" i="17"/>
  <c r="F25" i="17"/>
  <c r="F24" i="17"/>
  <c r="F23" i="17"/>
  <c r="F45" i="17" s="1"/>
  <c r="F30" i="16"/>
  <c r="F29" i="16"/>
  <c r="F28" i="16"/>
  <c r="F24" i="16"/>
  <c r="F23" i="16"/>
  <c r="F22" i="16"/>
  <c r="F36" i="15"/>
  <c r="F35" i="15"/>
  <c r="F34" i="15"/>
  <c r="F30" i="15"/>
  <c r="F41" i="14"/>
  <c r="F40" i="14"/>
  <c r="F39" i="14"/>
  <c r="F36" i="14"/>
  <c r="F35" i="14"/>
  <c r="F34" i="14"/>
  <c r="F53" i="15"/>
  <c r="F36" i="16" l="1"/>
</calcChain>
</file>

<file path=xl/sharedStrings.xml><?xml version="1.0" encoding="utf-8"?>
<sst xmlns="http://schemas.openxmlformats.org/spreadsheetml/2006/main" count="2939" uniqueCount="557">
  <si>
    <t>FORNECEDOR</t>
  </si>
  <si>
    <t>RAZÃO SOCIAL/FANTASIA</t>
  </si>
  <si>
    <t>Nº NOTA FISCAL</t>
  </si>
  <si>
    <t>DT. PGTO.</t>
  </si>
  <si>
    <t>PAGO</t>
  </si>
  <si>
    <t>DESCRIÇÃO</t>
  </si>
  <si>
    <t>CD</t>
  </si>
  <si>
    <t>CC</t>
  </si>
  <si>
    <t>OBS.</t>
  </si>
  <si>
    <t>05.18(despesa)</t>
  </si>
  <si>
    <t>Bens</t>
  </si>
  <si>
    <t>CAD</t>
  </si>
  <si>
    <t>05.18</t>
  </si>
  <si>
    <t>697</t>
  </si>
  <si>
    <t>05.40 (custo)</t>
  </si>
  <si>
    <t>Criação</t>
  </si>
  <si>
    <t>Locaweb</t>
  </si>
  <si>
    <t>Hospedagem</t>
  </si>
  <si>
    <t>699</t>
  </si>
  <si>
    <t>05.30 (despesa)</t>
  </si>
  <si>
    <t>Amazon</t>
  </si>
  <si>
    <t>CAD(DESPESA)</t>
  </si>
  <si>
    <t>parcela 05/12</t>
  </si>
  <si>
    <t>parcela 06/12</t>
  </si>
  <si>
    <t>20.10.29.29</t>
  </si>
  <si>
    <t>20.10.22.22</t>
  </si>
  <si>
    <t>799</t>
  </si>
  <si>
    <t>765</t>
  </si>
  <si>
    <t>Sympla</t>
  </si>
  <si>
    <t>Mlabs</t>
  </si>
  <si>
    <t>Mlabs software</t>
  </si>
  <si>
    <t>Contratação de ferramenta</t>
  </si>
  <si>
    <t>663</t>
  </si>
  <si>
    <t>20.76.76.10</t>
  </si>
  <si>
    <t>20.74.10.20</t>
  </si>
  <si>
    <t>Compra livro</t>
  </si>
  <si>
    <t xml:space="preserve">CAD </t>
  </si>
  <si>
    <t>MUTU</t>
  </si>
  <si>
    <t>549</t>
  </si>
  <si>
    <t>Kabum</t>
  </si>
  <si>
    <t>FebaSP Associação</t>
  </si>
  <si>
    <t>Crédito Variação cambial</t>
  </si>
  <si>
    <t>Custo Transf. Exterior</t>
  </si>
  <si>
    <t>20.89.89.00</t>
  </si>
  <si>
    <t>664</t>
  </si>
  <si>
    <t>Estúdio fotográfico 03/03</t>
  </si>
  <si>
    <t>05.40(custo)</t>
  </si>
  <si>
    <t>Frete</t>
  </si>
  <si>
    <t>Fundação Vanzollini</t>
  </si>
  <si>
    <t>Parcela 02/06</t>
  </si>
  <si>
    <t>Parcela 03/06</t>
  </si>
  <si>
    <t>Valor total descontado na rescisão</t>
  </si>
  <si>
    <t>Semrush</t>
  </si>
  <si>
    <t>Analise de SEO</t>
  </si>
  <si>
    <t>benfeitorias em imóveis de terceiros</t>
  </si>
  <si>
    <t>20.79.79.10</t>
  </si>
  <si>
    <t>20.76.76.20</t>
  </si>
  <si>
    <t>Climatizar Ar condicionado</t>
  </si>
  <si>
    <t>Planejamento</t>
  </si>
  <si>
    <t>Tintas MC</t>
  </si>
  <si>
    <t>Tintas MC Ltda</t>
  </si>
  <si>
    <t>LM Prime</t>
  </si>
  <si>
    <t>Leroy Merlin</t>
  </si>
  <si>
    <t>Várias</t>
  </si>
  <si>
    <t>Leo Madeiras</t>
  </si>
  <si>
    <t>Climatizar Comercio</t>
  </si>
  <si>
    <t>Americanas.com</t>
  </si>
  <si>
    <t>G2W Comércio Eletronico</t>
  </si>
  <si>
    <t>Casa Fortaleza</t>
  </si>
  <si>
    <t>Anuidade</t>
  </si>
  <si>
    <t>Notebook's e PC's 03/10</t>
  </si>
  <si>
    <t>Mercado Pago</t>
  </si>
  <si>
    <t>Mercado livre</t>
  </si>
  <si>
    <t>Central Cabos</t>
  </si>
  <si>
    <t>Google drive</t>
  </si>
  <si>
    <t>DELL COMPUTADORES 10/10</t>
  </si>
  <si>
    <t>Cursos Livres 07/07</t>
  </si>
  <si>
    <t>Curso Fred - 07/07</t>
  </si>
  <si>
    <t>Belas Artes Cursos 06/08</t>
  </si>
  <si>
    <t>Curso Guilherme - 06/08</t>
  </si>
  <si>
    <t>Silvestre 05/05</t>
  </si>
  <si>
    <t>Compra de vidros 05/05</t>
  </si>
  <si>
    <t>TICTO GrowthMXPG 05/12</t>
  </si>
  <si>
    <t>Fundação Vanzollini 05/06</t>
  </si>
  <si>
    <t>Compra tintas 03/06</t>
  </si>
  <si>
    <t>Dell Computadores 04/10</t>
  </si>
  <si>
    <t>Dell Computadores 03/10</t>
  </si>
  <si>
    <t>Compra produtos informática 03/03</t>
  </si>
  <si>
    <t>Frete 03/03</t>
  </si>
  <si>
    <t>Compra cadeiras 03/04</t>
  </si>
  <si>
    <t>Compras reforma 03/06</t>
  </si>
  <si>
    <t>Compra Reforma 03/05</t>
  </si>
  <si>
    <t>Conserto tubulação 03/04</t>
  </si>
  <si>
    <t>Microfone 02/03</t>
  </si>
  <si>
    <t>Belas Artes Cursos 07/08</t>
  </si>
  <si>
    <t>TICTO GrowthMXPG 06/12</t>
  </si>
  <si>
    <t>Fundação Vanzollini 06/06</t>
  </si>
  <si>
    <t>Curso Maris 06/06</t>
  </si>
  <si>
    <t>Getty Images - 05/12</t>
  </si>
  <si>
    <t>Compra tintas 04/06</t>
  </si>
  <si>
    <t>Notebook's e PC's 04/10</t>
  </si>
  <si>
    <t>Compra cadeiras 04/04</t>
  </si>
  <si>
    <t>Compras reforma 04/06</t>
  </si>
  <si>
    <t>Compra Reforma 04/05</t>
  </si>
  <si>
    <t>Conserto tubulação 04/04</t>
  </si>
  <si>
    <t>Microfone 03/03</t>
  </si>
  <si>
    <t>Compra Rack 03/10</t>
  </si>
  <si>
    <t>CARTÃO DE CRÉDITO VENCIMENTO EM FEVEREIRO/2020</t>
  </si>
  <si>
    <t>CARTÃO DE CRÉDITO VENCIMENTO EM MARÇO/2020</t>
  </si>
  <si>
    <t>CARTÃO DE CRÉDITO VENCIMENTO EM ABRIL/2020</t>
  </si>
  <si>
    <t>Curso Maris 07/12</t>
  </si>
  <si>
    <t>Compra tintas 05/06</t>
  </si>
  <si>
    <t>Notebook's e PC's 05/10</t>
  </si>
  <si>
    <t>Compras reforma 05/06</t>
  </si>
  <si>
    <t>Compra Reforma 05/05</t>
  </si>
  <si>
    <t>Leroy merlin</t>
  </si>
  <si>
    <t>Compra bateria 03/04</t>
  </si>
  <si>
    <t>Frete bateria 03/04</t>
  </si>
  <si>
    <t>Compra e instalação tapete 03/04</t>
  </si>
  <si>
    <t>Compra Switch - parcela 01/03</t>
  </si>
  <si>
    <t>Curso Maris</t>
  </si>
  <si>
    <t>Gimba</t>
  </si>
  <si>
    <t>Compra brindes funcionários - 01/03</t>
  </si>
  <si>
    <t>Pão de açucar</t>
  </si>
  <si>
    <t>Compra cerveja confraternização</t>
  </si>
  <si>
    <t>621</t>
  </si>
  <si>
    <t>618</t>
  </si>
  <si>
    <t>Matsumoto</t>
  </si>
  <si>
    <t>Vinhos Salton</t>
  </si>
  <si>
    <t>Compra de banqueta</t>
  </si>
  <si>
    <t>Caixas Sorrir Muda tudo</t>
  </si>
  <si>
    <t>Compra bateria 04/04</t>
  </si>
  <si>
    <t>Frete bateria 04/04</t>
  </si>
  <si>
    <t>Compra Switch - parcela 02/03</t>
  </si>
  <si>
    <t>Compra brindes funcionários - 02/03</t>
  </si>
  <si>
    <t>Brindes funcionários - 01/02</t>
  </si>
  <si>
    <t>Panificadora Padrão</t>
  </si>
  <si>
    <t>Reunião</t>
  </si>
  <si>
    <t>Caixas Sorrir Muda tudo - 02/04</t>
  </si>
  <si>
    <t>Brindes funcionários - 02/02</t>
  </si>
  <si>
    <t>Compra e instalação tapete 04/04</t>
  </si>
  <si>
    <t>Compra Switch - parcela 03/03</t>
  </si>
  <si>
    <t>Compra brindes funcionários - 03/03</t>
  </si>
  <si>
    <t>Caixas Sorrir Muda tudo - 03/04</t>
  </si>
  <si>
    <t>Frete Switch</t>
  </si>
  <si>
    <t>Curso Olivia</t>
  </si>
  <si>
    <t>74</t>
  </si>
  <si>
    <t>Magazine Luiza</t>
  </si>
  <si>
    <t>Magazine Luiza S/A</t>
  </si>
  <si>
    <t>623</t>
  </si>
  <si>
    <t>frete</t>
  </si>
  <si>
    <t>MVX Comércio</t>
  </si>
  <si>
    <t>telefone sem fio - 01/03</t>
  </si>
  <si>
    <t>Asa Motoboy</t>
  </si>
  <si>
    <t>Motoboy - Leadcomm</t>
  </si>
  <si>
    <t xml:space="preserve"> </t>
  </si>
  <si>
    <t>20.70.10.10</t>
  </si>
  <si>
    <t>20.76.10.10</t>
  </si>
  <si>
    <t>telefone sem fio - 02/03</t>
  </si>
  <si>
    <t>Paypal  Smartsheet</t>
  </si>
  <si>
    <t>Paypal</t>
  </si>
  <si>
    <t>Panéis de controle</t>
  </si>
  <si>
    <t>554</t>
  </si>
  <si>
    <t>05.12 (despesa)</t>
  </si>
  <si>
    <t>SYMPLA</t>
  </si>
  <si>
    <t>Curso Rodrigo</t>
  </si>
  <si>
    <t>Custo</t>
  </si>
  <si>
    <t>30% descontado salário de janeiro</t>
  </si>
  <si>
    <t>Trampos</t>
  </si>
  <si>
    <t>Anuncio de vaga</t>
  </si>
  <si>
    <t xml:space="preserve">Renovação Assinatura Anual </t>
  </si>
  <si>
    <t>05.18 (despesa)</t>
  </si>
  <si>
    <t>Meio &amp; Mensagem 01/08</t>
  </si>
  <si>
    <t>Belas Artes Cursos 08/08</t>
  </si>
  <si>
    <t>Curso Guilherme - 08/08</t>
  </si>
  <si>
    <t>TICTO GrowthMXPG 07/12</t>
  </si>
  <si>
    <t>Getty Images - 06/12</t>
  </si>
  <si>
    <t>Dell Computadores 05/10</t>
  </si>
  <si>
    <t>Compra Rack 02/10</t>
  </si>
  <si>
    <t>638</t>
  </si>
  <si>
    <t>telefone sem fio - 03/03</t>
  </si>
  <si>
    <t>Shutterstock</t>
  </si>
  <si>
    <t>Compra de imagens</t>
  </si>
  <si>
    <t>20.81.81.10</t>
  </si>
  <si>
    <t>Bume</t>
  </si>
  <si>
    <t>comunicação e dados</t>
  </si>
  <si>
    <t>Americanas</t>
  </si>
  <si>
    <t>L.de Andrade Pereria E-Comerce</t>
  </si>
  <si>
    <t>Compra Tonner</t>
  </si>
  <si>
    <t>579</t>
  </si>
  <si>
    <t>AP Adobe Stock</t>
  </si>
  <si>
    <t>20.70.70.10</t>
  </si>
  <si>
    <t>Meio &amp; Mensagem 02/08</t>
  </si>
  <si>
    <t>Nespresso Parcela 01/04</t>
  </si>
  <si>
    <t>20.25.25.25</t>
  </si>
  <si>
    <t>TICTO GrowthMXPG 08/12</t>
  </si>
  <si>
    <t>Getty Images - 07/12</t>
  </si>
  <si>
    <t>parcela 07/12</t>
  </si>
  <si>
    <t>Compra tintas 06/06</t>
  </si>
  <si>
    <t>Dell Computadores 06/10</t>
  </si>
  <si>
    <t>Notebook's e PC's 06/10</t>
  </si>
  <si>
    <t>Compras reforma 06/06</t>
  </si>
  <si>
    <t>Compra Rack 04/10</t>
  </si>
  <si>
    <t>Parcela 05/06</t>
  </si>
  <si>
    <t>Caixas Sorrir Muda tudo - 04/04</t>
  </si>
  <si>
    <t xml:space="preserve">Digitalks Eventos e Treinamentos </t>
  </si>
  <si>
    <t>NESTLE BRASIL LTDA</t>
  </si>
  <si>
    <t>Curso Digitalk Manu</t>
  </si>
  <si>
    <t>Atendimento</t>
  </si>
  <si>
    <t>Compra bateria</t>
  </si>
  <si>
    <t>Força Digital</t>
  </si>
  <si>
    <t>Compra bateria parcela 01</t>
  </si>
  <si>
    <t>CARTÃO DE CRÉDITO VENCIMENTO EM MAIO/2020</t>
  </si>
  <si>
    <t>TICTO GrowthMXPG 09/12</t>
  </si>
  <si>
    <t>Getty Images - 08/12</t>
  </si>
  <si>
    <t>parcela 08/12</t>
  </si>
  <si>
    <t>Curso Maris 09/12</t>
  </si>
  <si>
    <t>Dell Computadores 07/10</t>
  </si>
  <si>
    <t>Notebook's e PC's 07/10</t>
  </si>
  <si>
    <t>Compra Rack 05/10</t>
  </si>
  <si>
    <t>Parcela 06/06</t>
  </si>
  <si>
    <t xml:space="preserve">Getty Images </t>
  </si>
  <si>
    <t>PARC=112PP 001/012</t>
  </si>
  <si>
    <t>AOVS Sistemas de Informatica sa.</t>
  </si>
  <si>
    <t>Curso Maris 01/12</t>
  </si>
  <si>
    <t>Compra bateria parcela 02/10</t>
  </si>
  <si>
    <t>Meio &amp; Mensagem 03/08</t>
  </si>
  <si>
    <t>CARTÃO DE CRÉDITO VENCIMENTO EM JUNHO/2020</t>
  </si>
  <si>
    <t>TICTO GrowthMXPG 10/12</t>
  </si>
  <si>
    <t>Curso Maris 10/12</t>
  </si>
  <si>
    <t>Getty Images - 09/12</t>
  </si>
  <si>
    <t>Dell Computadores 08/10</t>
  </si>
  <si>
    <t>Notebook's e PC's 08/10</t>
  </si>
  <si>
    <t>Compra Rack 06/10</t>
  </si>
  <si>
    <t>Meio &amp; Mensagem 04/08</t>
  </si>
  <si>
    <t>Nespresso Parcela 03/04</t>
  </si>
  <si>
    <t>Compra bateria parcela 03/10</t>
  </si>
  <si>
    <t>Curso Maris 02/12</t>
  </si>
  <si>
    <t>PARC=112PP 002/012</t>
  </si>
  <si>
    <t>PARC=112PP*ALUR</t>
  </si>
  <si>
    <t>Cancelamento parcial curso Maris</t>
  </si>
  <si>
    <t xml:space="preserve">Trampos </t>
  </si>
  <si>
    <t>Compra de vagas</t>
  </si>
  <si>
    <t>05.25</t>
  </si>
  <si>
    <t>NF lançada na DRE de abril</t>
  </si>
  <si>
    <t>StreamYard.com</t>
  </si>
  <si>
    <t>CD?</t>
  </si>
  <si>
    <t>20.10.22.35</t>
  </si>
  <si>
    <t>Iconosquare</t>
  </si>
  <si>
    <t>Wetransfer</t>
  </si>
  <si>
    <t>Renovação WeTransfer</t>
  </si>
  <si>
    <t>Registro.br</t>
  </si>
  <si>
    <t>Compra de dominio</t>
  </si>
  <si>
    <t>Todos pela odonto</t>
  </si>
  <si>
    <t>Plataforma profissionais</t>
  </si>
  <si>
    <t>CARTÃO DE CRÉDITO VENCIMENTO EM JULHO/2020</t>
  </si>
  <si>
    <t>TICTO GrowthMXPG 11/12</t>
  </si>
  <si>
    <t>Curso Maris 11/12</t>
  </si>
  <si>
    <t>Getty Images - 10/12</t>
  </si>
  <si>
    <t>Dell Computadores 09/10</t>
  </si>
  <si>
    <t>Notebook's e PC's 09/10</t>
  </si>
  <si>
    <t>Nespresso Parcela 04/04</t>
  </si>
  <si>
    <t>Compra bateria parcela 04/10</t>
  </si>
  <si>
    <t>Curso Maris 03/12</t>
  </si>
  <si>
    <t>G &amp; S Imagens do Brasil</t>
  </si>
  <si>
    <t>Central Cabos 07/10</t>
  </si>
  <si>
    <t>Compra Rack 07/10</t>
  </si>
  <si>
    <t>Meio &amp; Mensagem 05/08</t>
  </si>
  <si>
    <t>PARC=112PP 003/012</t>
  </si>
  <si>
    <t>20.10.98.10</t>
  </si>
  <si>
    <t>Aguardando invoice</t>
  </si>
  <si>
    <t>Usar o mesmo CD do mês passado</t>
  </si>
  <si>
    <t>Kalunga Comercio e Industria Grafica Ltda</t>
  </si>
  <si>
    <t>PARC=103KALUNGA.C 001/003</t>
  </si>
  <si>
    <t>Compra Tonner 01/03</t>
  </si>
  <si>
    <t>WWW.REPORTEI.COM</t>
  </si>
  <si>
    <t>ZOOM.US</t>
  </si>
  <si>
    <t>Ferramenta Vídeo Conferência</t>
  </si>
  <si>
    <t>Getty Images</t>
  </si>
  <si>
    <t>Compra de imagem</t>
  </si>
  <si>
    <t>planejamento</t>
  </si>
  <si>
    <t>Usar CD streamyard</t>
  </si>
  <si>
    <t>CARTÃO DE CRÉDITO VENCIMENTO EM AGOSTO/2020</t>
  </si>
  <si>
    <t>Meio &amp; Mensagem 06/08</t>
  </si>
  <si>
    <t>Compra bateria parcela 05/10</t>
  </si>
  <si>
    <t>Curso Maris 04/12</t>
  </si>
  <si>
    <t>Apple - Mac Maris</t>
  </si>
  <si>
    <t>Parc 001/012</t>
  </si>
  <si>
    <t>Facebook</t>
  </si>
  <si>
    <t>Zoom Us</t>
  </si>
  <si>
    <t xml:space="preserve">RD STATION </t>
  </si>
  <si>
    <t>TICTO GrowthMXPG 12/12</t>
  </si>
  <si>
    <t>Curso Maris 12/12</t>
  </si>
  <si>
    <t>Getty Images - 11/12</t>
  </si>
  <si>
    <t>Notebook's e PC's 10/10</t>
  </si>
  <si>
    <t>Compra Rack 08/10</t>
  </si>
  <si>
    <t>PARC=112PP 004/012</t>
  </si>
  <si>
    <t>Compra Tonner 02/03</t>
  </si>
  <si>
    <t xml:space="preserve">Compra Tonner </t>
  </si>
  <si>
    <t>Compra Macbook - Maris</t>
  </si>
  <si>
    <t>Anúncio Facebook</t>
  </si>
  <si>
    <t>Anúncio TPO</t>
  </si>
  <si>
    <t>767</t>
  </si>
  <si>
    <t>Usar o mesmo CD do Streamyard</t>
  </si>
  <si>
    <t>CARTÃO DE CRÉDITO VENCIMENTO EM SETEMBRO/2020</t>
  </si>
  <si>
    <t>Meio &amp; Mensagem 07/08</t>
  </si>
  <si>
    <t>Compra bateria parcela 06/10</t>
  </si>
  <si>
    <t>PARC=112PP 005/012</t>
  </si>
  <si>
    <t>Compra Tonner 03/03</t>
  </si>
  <si>
    <t>Parc 002/012</t>
  </si>
  <si>
    <t>Casas Bahia</t>
  </si>
  <si>
    <t>Conserto 02 Macs - MACKBOOK PRO 15 – 2012</t>
  </si>
  <si>
    <t>LRTC Note Book 01/02</t>
  </si>
  <si>
    <t>Iugu - Trampos</t>
  </si>
  <si>
    <t>Goolge</t>
  </si>
  <si>
    <t>Getty Images - 12/12</t>
  </si>
  <si>
    <t>Central Cabos 09/10</t>
  </si>
  <si>
    <t>H20 - Purificadores e Refil de Agua Eirelli</t>
  </si>
  <si>
    <t>Compra feita na site Casas Bahia</t>
  </si>
  <si>
    <t>Trampo.co Tecnologia Ltda</t>
  </si>
  <si>
    <t>Vaga Social Midia</t>
  </si>
  <si>
    <t>20.89.89.10</t>
  </si>
  <si>
    <t>20.94.98.10</t>
  </si>
  <si>
    <t>ao lado</t>
  </si>
  <si>
    <t>20.94.97.10</t>
  </si>
  <si>
    <t>Filtro Purificador</t>
  </si>
  <si>
    <t>576</t>
  </si>
  <si>
    <t>R$ 953,58 - 20.94.98.10
R$ 1.046,42 - 20.94.97.10</t>
  </si>
  <si>
    <t>R$ 1077,02 - 20.94.97.10
R$ 1.922,98 - 20.94.96.10</t>
  </si>
  <si>
    <t>20.94.95.10</t>
  </si>
  <si>
    <t>Google.ads</t>
  </si>
  <si>
    <t>TOTAL</t>
  </si>
  <si>
    <t>CARTÃO DE CRÉDITO VENCIMENTO 05 de Outubro de 2020</t>
  </si>
  <si>
    <t>Meio &amp; Mensagem 08/08</t>
  </si>
  <si>
    <t>Compra bateria parcela 07/10</t>
  </si>
  <si>
    <t>PARC=112PP 006/012</t>
  </si>
  <si>
    <t>Curso Maris 06/12</t>
  </si>
  <si>
    <t>Parc 003/012</t>
  </si>
  <si>
    <t>DL*IsTOCK BRASIL</t>
  </si>
  <si>
    <t>HTM*HT LFERREIRA CONSULTORIA</t>
  </si>
  <si>
    <t>Link Tree</t>
  </si>
  <si>
    <t>Delll Computadores do Brasil Ltda</t>
  </si>
  <si>
    <t>Compra Note 01/12</t>
  </si>
  <si>
    <t>Google.storage</t>
  </si>
  <si>
    <t>2278828 / 202000001151666</t>
  </si>
  <si>
    <t>Ricardo Germano Moreira Com Equip.</t>
  </si>
  <si>
    <t xml:space="preserve">Fonte MACKBOOK PRO 15 – 2012 </t>
  </si>
  <si>
    <t/>
  </si>
  <si>
    <t>Central Cabos 10/10</t>
  </si>
  <si>
    <t>Compra Rack 10/10</t>
  </si>
  <si>
    <t>LRTC Conserto Mac Book 02/02</t>
  </si>
  <si>
    <t>Curso Lgpd MARIS</t>
  </si>
  <si>
    <t>Lferreira Consultoria</t>
  </si>
  <si>
    <t>Lançar R$ 2885,18 - 20.94.95.10 e R$ 114,82 - 20.94.90.10</t>
  </si>
  <si>
    <t>Assinatura Getty images</t>
  </si>
  <si>
    <t>Assinatura Locaweb</t>
  </si>
  <si>
    <t>Olivia NF</t>
  </si>
  <si>
    <t>Google</t>
  </si>
  <si>
    <t>20.94.90.10</t>
  </si>
  <si>
    <t>Reportei</t>
  </si>
  <si>
    <t>CARTÃO DE CRÉDITO VENCIMENTO 05 de Novembro de 2020</t>
  </si>
  <si>
    <t>Compra bateria parcela 08/10</t>
  </si>
  <si>
    <t>PARC=112PP 007/012</t>
  </si>
  <si>
    <t>Parc 004/012</t>
  </si>
  <si>
    <t>Compra Note 02/12</t>
  </si>
  <si>
    <t>Survey Monkey</t>
  </si>
  <si>
    <t>Aguardando NF</t>
  </si>
  <si>
    <t>Kalunga</t>
  </si>
  <si>
    <t>Kaluga</t>
  </si>
  <si>
    <t>Cartucho impressora</t>
  </si>
  <si>
    <t>G &amp; S IMAGENS DO BRASIL LTDA.</t>
  </si>
  <si>
    <t>LRTC Note Book 02/02</t>
  </si>
  <si>
    <t>Trampos.Co</t>
  </si>
  <si>
    <t>Trampos. Co</t>
  </si>
  <si>
    <t xml:space="preserve">Anuncio vaga </t>
  </si>
  <si>
    <t>EBANX</t>
  </si>
  <si>
    <t>ANUIDADE 01/04</t>
  </si>
  <si>
    <t>Linktree</t>
  </si>
  <si>
    <t>Lançar - R$ 235,28 - 20.94.90.10
E R$ 163,72 - 20.93.94.10</t>
  </si>
  <si>
    <t>Ao lado</t>
  </si>
  <si>
    <t>20.93.94.10</t>
  </si>
  <si>
    <t>Lançar -R$ 136,41 - 20.93.94.10
R$ 11,34 - 20.94.94.10</t>
  </si>
  <si>
    <t>Cancelamento curso Maris - pago na fatura com vencimento em abril</t>
  </si>
  <si>
    <t>05.55</t>
  </si>
  <si>
    <t>nr fornecedor</t>
  </si>
  <si>
    <t>Americanas Empresas</t>
  </si>
  <si>
    <t>574</t>
  </si>
  <si>
    <t>548</t>
  </si>
  <si>
    <t>560</t>
  </si>
  <si>
    <t>559</t>
  </si>
  <si>
    <t>Meio &amp; Mensagem</t>
  </si>
  <si>
    <t>TICTO Growth</t>
  </si>
  <si>
    <t>BB Bateria</t>
  </si>
  <si>
    <t>543</t>
  </si>
  <si>
    <t>395</t>
  </si>
  <si>
    <t>Taxas</t>
  </si>
  <si>
    <t>Compra bateria parcela 09/10</t>
  </si>
  <si>
    <t>Compra Note 03/12</t>
  </si>
  <si>
    <t>20.94.94.10</t>
  </si>
  <si>
    <t>Zerobounce</t>
  </si>
  <si>
    <t>Paypal do Brasil</t>
  </si>
  <si>
    <t>NOME</t>
  </si>
  <si>
    <t>245</t>
  </si>
  <si>
    <t>270</t>
  </si>
  <si>
    <t>219</t>
  </si>
  <si>
    <t>151</t>
  </si>
  <si>
    <t>217</t>
  </si>
  <si>
    <t>119</t>
  </si>
  <si>
    <t>233</t>
  </si>
  <si>
    <t>246</t>
  </si>
  <si>
    <t>Compra garantia note - DELL COMPUTADORES 10/10</t>
  </si>
  <si>
    <t>Contratação de ferramenta _ Abimo</t>
  </si>
  <si>
    <t>Analise de SEO - Fee Mensal Leadcomm</t>
  </si>
  <si>
    <t>186</t>
  </si>
  <si>
    <t>216</t>
  </si>
  <si>
    <t>Analise de SEO - T Forum Expo - IT Forum Expo</t>
  </si>
  <si>
    <t>Analise de SEO - Fee Mensal Leadcomm - Fee Mensal Leadcomm</t>
  </si>
  <si>
    <t>Analise de SEO - CSAJ PME - CSAJ PME</t>
  </si>
  <si>
    <t>Hospedagem - HILLS Outros</t>
  </si>
  <si>
    <t>Caixas Sorrir Muda tudo - 01/04 - Campanha Sorrir Muda Tudo</t>
  </si>
  <si>
    <t>Contratação de ferramenta - Todos pela odontologia</t>
  </si>
  <si>
    <t>Contratação de ferramenta - Fee CSAJ</t>
  </si>
  <si>
    <t>Contratação de ferramenta - Planejamento</t>
  </si>
  <si>
    <t>Contratação de ferramenta - Lassori PME</t>
  </si>
  <si>
    <t>Contratação de ferramenta - Leaddcomm</t>
  </si>
  <si>
    <t>Curso Maris 06/06 _ LGPD</t>
  </si>
  <si>
    <t>Notebook's e PC's 04/10 - Bens</t>
  </si>
  <si>
    <t>Compra cadeiras 04/04 - Despesas</t>
  </si>
  <si>
    <t>Caixas Sorrir Muda tudo - 02/04 - Campanha Sorrir Muda Tudo</t>
  </si>
  <si>
    <t>Contratação de ferramenta - Campanha Sorrir Muda Tudo</t>
  </si>
  <si>
    <t>Analise de SEO - IT Forum Expo</t>
  </si>
  <si>
    <t>Analise de SEO - Leaddcomm</t>
  </si>
  <si>
    <t>Analise de SEO - SAJ PME</t>
  </si>
  <si>
    <t>Hospedagem - FEE CPVC</t>
  </si>
  <si>
    <t>Hospedagem - Custos</t>
  </si>
  <si>
    <t>Hospedagem - despesa</t>
  </si>
  <si>
    <t>Renovação Assinatura Anual - Despesa</t>
  </si>
  <si>
    <t>Contratação de ferramenta - Fee - Profissionais</t>
  </si>
  <si>
    <t>Contratação de ferramenta - Fee Mensal Leadcomm</t>
  </si>
  <si>
    <t>Panéis de controle - despesa</t>
  </si>
  <si>
    <t>Caixas Sorrir Muda tudo - 03/04 - Campanha Sorrir Muda Tudo</t>
  </si>
  <si>
    <t>Compra de imagens - Fee Profissionais</t>
  </si>
  <si>
    <t>comunicação e dados - Abimo</t>
  </si>
  <si>
    <t>Analise de SEO - Fee CSAJ</t>
  </si>
  <si>
    <t>Hospedagem -  FEE CPVC</t>
  </si>
  <si>
    <t>Hospedagem - Despesa</t>
  </si>
  <si>
    <t>Contratação de ferramenta - Fee profissionais</t>
  </si>
  <si>
    <t>Hospedagem - 05.40 - custos</t>
  </si>
  <si>
    <t>Hospedagem - 05.30 - despesas</t>
  </si>
  <si>
    <t>Compra de imagens - Fee Mensal Gypsum</t>
  </si>
  <si>
    <t>Caixas Sorrir Muda tudo - 04/04 - Campanha Sorrir Muda Tudo</t>
  </si>
  <si>
    <t>Renovação Assinatura Anual  - Despesas</t>
  </si>
  <si>
    <t>Contratação de ferramenta - ??</t>
  </si>
  <si>
    <t>Contratação de ferramenta -  Fee Mensal Leadcomm</t>
  </si>
  <si>
    <t>Curso Maris - Sympla _ CAD</t>
  </si>
  <si>
    <t>Analise de SEO - Lassori PME</t>
  </si>
  <si>
    <t>Analise de SEO - Campanha Sorrir Muda Tudo</t>
  </si>
  <si>
    <t>Analise de SEO - HARADA</t>
  </si>
  <si>
    <t>Hospedagem - Despesas</t>
  </si>
  <si>
    <t>Compra bateria parcela 01 - CAD</t>
  </si>
  <si>
    <t>Curso Digitalk Manu - Atendimento</t>
  </si>
  <si>
    <t>Contratação de ferramenta -  Fee CSAJ</t>
  </si>
  <si>
    <t>Hospedagem - Custo</t>
  </si>
  <si>
    <t>Hospedagem - despesas</t>
  </si>
  <si>
    <t xml:space="preserve">Analise de SEO - Campanha Sorrir Muda Tudo
</t>
  </si>
  <si>
    <t>StreamYard.com - Outros (Profissionais)</t>
  </si>
  <si>
    <t>Plataforma profissionais - Outros (Profissionais)</t>
  </si>
  <si>
    <t>Compra de dominio - Todos pela odontologia</t>
  </si>
  <si>
    <t>Contratação de ferramenta - ABIMO</t>
  </si>
  <si>
    <t>Contratação de ferramenta - CAD</t>
  </si>
  <si>
    <t>Renovação WeTransfer - CAD</t>
  </si>
  <si>
    <t>AOVS SISTEMAS DE INFORMATICA S.A</t>
  </si>
  <si>
    <t>Hospedagem - Fee - Profissionais</t>
  </si>
  <si>
    <t>Compra de imagem - Fee Profissionais</t>
  </si>
  <si>
    <t>Hospedagem - Colgate - Todos pela odontologia</t>
  </si>
  <si>
    <t>Usar o mesmo CD do mês passado - Outros (Profissionais)</t>
  </si>
  <si>
    <t>Reportei - Planejamento</t>
  </si>
  <si>
    <t>Ferramenta Vídeo Conferência -  Colgate - Todos pela odontologia</t>
  </si>
  <si>
    <t>Contratação de ferramenta -  Fee - Profissionais</t>
  </si>
  <si>
    <t>Parc 001/012 - Apple - Mac Maris</t>
  </si>
  <si>
    <t>Anúncio TPO - Colgate - Todos pela odontologia</t>
  </si>
  <si>
    <t>Compra de imagem - Fee - Profissionais</t>
  </si>
  <si>
    <t>Usar o mesmo CD do mês passado -  Outros (Profissionais)</t>
  </si>
  <si>
    <t>Usar o mesmo CD do mês passado - Colgate - Todos pela odontologia</t>
  </si>
  <si>
    <t>Usar o mesmo CD do mês passado - Manual de Saúde Bucal</t>
  </si>
  <si>
    <t>Usar o mesmo CD do Streamyard - Manual de Saúde Bucal</t>
  </si>
  <si>
    <t>WWW.REPORTEI.COM - Planejamento</t>
  </si>
  <si>
    <t>Colgate - Todos pela odontologia</t>
  </si>
  <si>
    <t>Curso Maris 12/12 - CAD</t>
  </si>
  <si>
    <t>Getty Images - 11/12 - Colgate - Todos pela odontologia</t>
  </si>
  <si>
    <t>Anúncio TPO - Dental Cremer - Todos pela odontologia</t>
  </si>
  <si>
    <t>Contratação de ferramenta -  Campanha Sorrir Muda Tudo</t>
  </si>
  <si>
    <t>Anúncio TPO - Dental Speed - Todos pela odontologia</t>
  </si>
  <si>
    <t>Usar o mesmo CD do mês passado - HARADA</t>
  </si>
  <si>
    <t>Usar o mesmo CD do Streamyard - HARADA</t>
  </si>
  <si>
    <t>Usar o mesmo CD do mês passado - Alliage - Todos pela odontologia</t>
  </si>
  <si>
    <t>RD STATION - - Alliage - Todos pela odontologia</t>
  </si>
  <si>
    <t>Anúncio TPO - - Alliage - Todos pela odontologia</t>
  </si>
  <si>
    <t>118</t>
  </si>
  <si>
    <t>572</t>
  </si>
  <si>
    <t>244</t>
  </si>
  <si>
    <t>10</t>
  </si>
  <si>
    <t>627</t>
  </si>
  <si>
    <t>Contratação de ferramenta- CAD</t>
  </si>
  <si>
    <t>Assinatura Getty images - Custo</t>
  </si>
  <si>
    <t>Assinatura Locaweb - despesa</t>
  </si>
  <si>
    <t>Curso Lgpd MARIS - CAD</t>
  </si>
  <si>
    <t>Link Tree - Outros (Profissionais)</t>
  </si>
  <si>
    <t>Hospedagem - CUSTOS</t>
  </si>
  <si>
    <t>Anúncio TPO - APCD - Todos pela odontologia</t>
  </si>
  <si>
    <t>StreamYard.com - HARADA</t>
  </si>
  <si>
    <t>Facebook - - Fenelon -Todos pela odontologia</t>
  </si>
  <si>
    <t>StreamYard.com - - Fenelon -Todos pela odontologia</t>
  </si>
  <si>
    <t>Zoom Us - Harada</t>
  </si>
  <si>
    <t>RD STATION  - Dentsply - Todos pela odontologia</t>
  </si>
  <si>
    <t>Fonte MACKBOOK PRO 15 – 2012  - CAD</t>
  </si>
  <si>
    <t>Contratação de ferramenta - Outros (Profissionais)</t>
  </si>
  <si>
    <t>Hospedagem - Outros (Profissionais)</t>
  </si>
  <si>
    <t>Mlabs - Fee - Profissionais</t>
  </si>
  <si>
    <t>Hospedagem - custos</t>
  </si>
  <si>
    <t>Contratação de ferramenta - Dentsply - Todos pela odontologia</t>
  </si>
  <si>
    <t>Anúncio TPO - Dentsply - Todos pela odontologia</t>
  </si>
  <si>
    <t>Facebook -Dentsply - Todos pela odontologia</t>
  </si>
  <si>
    <t>Linktree - Outros (Profissionais)</t>
  </si>
  <si>
    <t>Mlabs software - Fee - Profissionais</t>
  </si>
  <si>
    <t>Zerobounce - Outros (Profissionais)</t>
  </si>
  <si>
    <t>Contratação de ferramenta - Fenelon -Todos pela odontologi</t>
  </si>
  <si>
    <t>Anúncio TPO - Fenelon -Todos pela odontologi</t>
  </si>
  <si>
    <t>Facebook - Fenelon -Todos pela odontologia</t>
  </si>
  <si>
    <t>StreamYard.com - Fenelon -Todos pela odontologia</t>
  </si>
  <si>
    <t>Paypal do Brasil  - Outros (Profissionais)</t>
  </si>
  <si>
    <t>Curso Maris 05/06 _ LGPD</t>
  </si>
  <si>
    <t>Curso Maris 03/12 - curso na Plataforma Alura.</t>
  </si>
  <si>
    <t>Curso Maris 01/12 - curso na Plataforma Alura.</t>
  </si>
  <si>
    <t>Curso Maris 02/12 - curso na Plataforma Alura.</t>
  </si>
  <si>
    <t>Curso Maris 04/12 - curso na Plataforma Alura.</t>
  </si>
  <si>
    <t>Curso Maris 06/12 -curso na Plataforma Alura.</t>
  </si>
  <si>
    <t>Curso Maris 07/12 - curso na Plataforma Alura.</t>
  </si>
  <si>
    <t>Curso Maris 08/12 - curso na Plataforma Alura.</t>
  </si>
  <si>
    <t>Curso Maris 05/12 - CAD</t>
  </si>
  <si>
    <t>Curso Maris 06/12 - CAD</t>
  </si>
  <si>
    <t>Curso Maris 07/12 - CAD</t>
  </si>
  <si>
    <t>Curso Maris 09/12 - CAD</t>
  </si>
  <si>
    <t>Curso Maris 10/12 - CAD</t>
  </si>
  <si>
    <t>Curso Maris 11/12 - CAD</t>
  </si>
  <si>
    <t>parcela 04/12 - (custo)</t>
  </si>
  <si>
    <t>parcela 05/12 - (custo)</t>
  </si>
  <si>
    <t>parcela 06/12 - (custo)</t>
  </si>
  <si>
    <t>parcela 07/12 - (custo)</t>
  </si>
  <si>
    <t>parcela 08/12 - (custo)</t>
  </si>
  <si>
    <t>Getty Images - 09/12 - (custo)</t>
  </si>
  <si>
    <t>Getty Images - 10/12 - (custo)</t>
  </si>
  <si>
    <t>Getty Images - 12/12 - (custo)</t>
  </si>
  <si>
    <t>Parc 002/012 - Apple Mac Maris</t>
  </si>
  <si>
    <t>Parc 003/012 - Apple Mac Maris</t>
  </si>
  <si>
    <t>Parc 004/012 - Apple Mac Maris</t>
  </si>
  <si>
    <t>Parc 005/012 - Apple Mac Maris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</si>
</sst>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_-[$R$-416]\ * #,##0.00_-;\-[$R$-416]\ * #,##0.00_-;_-[$R$-416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Tahoma"/>
      <family val="2"/>
    </font>
    <font>
      <sz val="11"/>
      <color theme="1"/>
      <name val="Tahoma"/>
      <family val="2"/>
    </font>
    <font>
      <b/>
      <sz val="10"/>
      <color rgb="FFFF0000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2"/>
      <color theme="1"/>
      <name val="Tahoma"/>
      <family val="2"/>
    </font>
    <font>
      <sz val="10"/>
      <name val="Tahoma"/>
      <family val="2"/>
    </font>
    <font>
      <sz val="11"/>
      <color rgb="FF161F23"/>
      <name val="Arial"/>
      <family val="2"/>
    </font>
    <font>
      <sz val="8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 applyNumberFormat="0" applyFill="0" applyBorder="0" applyAlignment="0" applyProtection="0"/>
  </cellStyleXfs>
  <cellXfs count="396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" fillId="3" borderId="7" xfId="0" applyFont="1" applyFill="1" applyBorder="1" applyAlignment="1">
      <alignment horizontal="center" vertical="center"/>
    </xf>
    <xf numFmtId="14" fontId="3" fillId="3" borderId="7" xfId="0" applyNumberFormat="1" applyFont="1" applyFill="1" applyBorder="1" applyAlignment="1">
      <alignment horizontal="center" vertical="center"/>
    </xf>
    <xf numFmtId="49" fontId="7" fillId="3" borderId="7" xfId="2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7" xfId="0" applyNumberFormat="1" applyFont="1" applyFill="1" applyBorder="1" applyAlignment="1">
      <alignment horizontal="right" vertical="center"/>
    </xf>
    <xf numFmtId="44" fontId="0" fillId="0" borderId="0" xfId="1" applyFont="1" applyFill="1" applyAlignment="1">
      <alignment horizontal="right"/>
    </xf>
    <xf numFmtId="164" fontId="3" fillId="0" borderId="7" xfId="1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14" fontId="7" fillId="0" borderId="7" xfId="0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4" fontId="3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right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/>
    </xf>
    <xf numFmtId="44" fontId="2" fillId="0" borderId="19" xfId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0" fillId="2" borderId="0" xfId="0" applyFill="1"/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4" fontId="3" fillId="2" borderId="24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4" fontId="3" fillId="2" borderId="19" xfId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4" fontId="0" fillId="2" borderId="17" xfId="1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/>
    </xf>
    <xf numFmtId="44" fontId="3" fillId="0" borderId="19" xfId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4" fontId="0" fillId="0" borderId="17" xfId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4" borderId="22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 vertical="center"/>
    </xf>
    <xf numFmtId="49" fontId="7" fillId="2" borderId="7" xfId="2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 vertical="center"/>
    </xf>
    <xf numFmtId="14" fontId="13" fillId="3" borderId="24" xfId="0" applyNumberFormat="1" applyFont="1" applyFill="1" applyBorder="1" applyAlignment="1">
      <alignment horizontal="center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6" xfId="0" applyFill="1" applyBorder="1" applyAlignment="1">
      <alignment horizontal="left"/>
    </xf>
    <xf numFmtId="0" fontId="13" fillId="3" borderId="23" xfId="0" applyFont="1" applyFill="1" applyBorder="1" applyAlignment="1">
      <alignment horizontal="left" vertical="center"/>
    </xf>
    <xf numFmtId="49" fontId="12" fillId="0" borderId="7" xfId="2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49" fontId="7" fillId="0" borderId="7" xfId="2" quotePrefix="1" applyNumberFormat="1" applyFont="1" applyFill="1" applyBorder="1" applyAlignment="1">
      <alignment horizontal="center" vertical="center"/>
    </xf>
    <xf numFmtId="0" fontId="14" fillId="2" borderId="21" xfId="3" applyFill="1" applyBorder="1" applyAlignment="1">
      <alignment horizontal="left" vertical="center"/>
    </xf>
    <xf numFmtId="0" fontId="0" fillId="0" borderId="7" xfId="0" applyFill="1" applyBorder="1"/>
    <xf numFmtId="0" fontId="3" fillId="0" borderId="26" xfId="0" applyFont="1" applyFill="1" applyBorder="1" applyAlignment="1">
      <alignment horizontal="left" vertical="center"/>
    </xf>
    <xf numFmtId="164" fontId="3" fillId="0" borderId="17" xfId="1" applyNumberFormat="1" applyFont="1" applyFill="1" applyBorder="1" applyAlignment="1">
      <alignment horizontal="center" vertical="center"/>
    </xf>
    <xf numFmtId="49" fontId="12" fillId="0" borderId="17" xfId="2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/>
    </xf>
    <xf numFmtId="44" fontId="0" fillId="0" borderId="7" xfId="1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4" fontId="2" fillId="0" borderId="24" xfId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29" xfId="0" applyFill="1" applyBorder="1" applyAlignment="1">
      <alignment horizontal="left"/>
    </xf>
    <xf numFmtId="0" fontId="0" fillId="0" borderId="11" xfId="0" applyFill="1" applyBorder="1"/>
    <xf numFmtId="0" fontId="3" fillId="0" borderId="3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49" fontId="7" fillId="0" borderId="24" xfId="2" applyNumberFormat="1" applyFont="1" applyFill="1" applyBorder="1" applyAlignment="1">
      <alignment horizontal="center" vertical="center"/>
    </xf>
    <xf numFmtId="0" fontId="0" fillId="0" borderId="24" xfId="0" applyFill="1" applyBorder="1"/>
    <xf numFmtId="0" fontId="3" fillId="0" borderId="2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49" fontId="7" fillId="2" borderId="19" xfId="2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14" fontId="3" fillId="5" borderId="7" xfId="0" applyNumberFormat="1" applyFont="1" applyFill="1" applyBorder="1" applyAlignment="1">
      <alignment horizontal="center" vertical="center"/>
    </xf>
    <xf numFmtId="164" fontId="3" fillId="5" borderId="7" xfId="1" applyNumberFormat="1" applyFont="1" applyFill="1" applyBorder="1" applyAlignment="1">
      <alignment horizontal="center" vertical="center"/>
    </xf>
    <xf numFmtId="49" fontId="7" fillId="5" borderId="7" xfId="2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horizontal="center" vertical="center"/>
    </xf>
    <xf numFmtId="166" fontId="3" fillId="0" borderId="7" xfId="0" applyNumberFormat="1" applyFon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7" xfId="1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6" fontId="13" fillId="3" borderId="2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/>
    </xf>
    <xf numFmtId="166" fontId="3" fillId="0" borderId="7" xfId="1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166" fontId="2" fillId="0" borderId="7" xfId="1" applyNumberFormat="1" applyFont="1" applyFill="1" applyBorder="1" applyAlignment="1">
      <alignment horizontal="center" vertical="center"/>
    </xf>
    <xf numFmtId="166" fontId="3" fillId="3" borderId="7" xfId="1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/>
    </xf>
    <xf numFmtId="166" fontId="0" fillId="0" borderId="7" xfId="0" applyNumberFormat="1" applyFill="1" applyBorder="1"/>
    <xf numFmtId="0" fontId="3" fillId="6" borderId="21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49" fontId="7" fillId="6" borderId="7" xfId="2" applyNumberFormat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7" xfId="0" applyFill="1" applyBorder="1"/>
    <xf numFmtId="166" fontId="3" fillId="2" borderId="7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7" xfId="0" applyFill="1" applyBorder="1"/>
    <xf numFmtId="0" fontId="8" fillId="3" borderId="2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horizontal="center" vertical="center"/>
    </xf>
    <xf numFmtId="166" fontId="8" fillId="3" borderId="7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49" fontId="7" fillId="2" borderId="7" xfId="2" quotePrefix="1" applyNumberFormat="1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2" xfId="0" applyFill="1" applyBorder="1"/>
    <xf numFmtId="0" fontId="3" fillId="3" borderId="21" xfId="0" applyFont="1" applyFill="1" applyBorder="1" applyAlignment="1">
      <alignment horizontal="left"/>
    </xf>
    <xf numFmtId="0" fontId="0" fillId="3" borderId="0" xfId="0" applyFill="1" applyBorder="1"/>
    <xf numFmtId="0" fontId="0" fillId="3" borderId="7" xfId="0" applyFill="1" applyBorder="1"/>
    <xf numFmtId="166" fontId="3" fillId="0" borderId="7" xfId="0" applyNumberFormat="1" applyFont="1" applyFill="1" applyBorder="1" applyAlignment="1">
      <alignment horizontal="center" vertical="center"/>
    </xf>
    <xf numFmtId="166" fontId="7" fillId="0" borderId="7" xfId="2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2" fillId="0" borderId="0" xfId="0" applyFont="1" applyFill="1" applyBorder="1" applyAlignment="1">
      <alignment horizontal="center" vertical="center"/>
    </xf>
    <xf numFmtId="44" fontId="3" fillId="0" borderId="0" xfId="1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4" fontId="2" fillId="0" borderId="6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left"/>
    </xf>
    <xf numFmtId="1" fontId="4" fillId="0" borderId="5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Fill="1" applyBorder="1" applyAlignment="1">
      <alignment horizontal="left" vertical="center"/>
    </xf>
    <xf numFmtId="1" fontId="3" fillId="0" borderId="7" xfId="0" applyNumberFormat="1" applyFont="1" applyFill="1" applyBorder="1" applyAlignment="1">
      <alignment horizontal="left"/>
    </xf>
    <xf numFmtId="1" fontId="0" fillId="0" borderId="0" xfId="0" applyNumberFormat="1" applyFill="1" applyAlignment="1">
      <alignment horizontal="left"/>
    </xf>
    <xf numFmtId="1" fontId="3" fillId="0" borderId="11" xfId="0" applyNumberFormat="1" applyFont="1" applyFill="1" applyBorder="1" applyAlignment="1">
      <alignment horizontal="left" vertical="center"/>
    </xf>
    <xf numFmtId="1" fontId="7" fillId="0" borderId="7" xfId="0" applyNumberFormat="1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14" fillId="0" borderId="21" xfId="3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left"/>
    </xf>
    <xf numFmtId="1" fontId="3" fillId="0" borderId="28" xfId="0" applyNumberFormat="1" applyFon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3" fillId="2" borderId="24" xfId="0" applyNumberFormat="1" applyFont="1" applyFill="1" applyBorder="1" applyAlignment="1">
      <alignment horizontal="left" vertical="center"/>
    </xf>
    <xf numFmtId="1" fontId="0" fillId="2" borderId="0" xfId="0" applyNumberFormat="1" applyFill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0" fillId="0" borderId="0" xfId="0" applyFill="1" applyAlignment="1"/>
    <xf numFmtId="0" fontId="15" fillId="2" borderId="0" xfId="0" applyFont="1" applyFill="1" applyAlignment="1"/>
    <xf numFmtId="0" fontId="3" fillId="4" borderId="7" xfId="0" applyFont="1" applyFill="1" applyBorder="1" applyAlignment="1">
      <alignment horizontal="left" vertical="center"/>
    </xf>
    <xf numFmtId="14" fontId="3" fillId="4" borderId="7" xfId="0" applyNumberFormat="1" applyFont="1" applyFill="1" applyBorder="1" applyAlignment="1">
      <alignment horizontal="left" vertical="center"/>
    </xf>
    <xf numFmtId="14" fontId="7" fillId="4" borderId="7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/>
    </xf>
    <xf numFmtId="8" fontId="3" fillId="0" borderId="7" xfId="0" applyNumberFormat="1" applyFont="1" applyFill="1" applyBorder="1" applyAlignment="1">
      <alignment horizontal="left"/>
    </xf>
    <xf numFmtId="8" fontId="3" fillId="0" borderId="7" xfId="1" applyNumberFormat="1" applyFont="1" applyFill="1" applyBorder="1" applyAlignment="1">
      <alignment horizontal="left"/>
    </xf>
    <xf numFmtId="8" fontId="7" fillId="0" borderId="7" xfId="1" applyNumberFormat="1" applyFont="1" applyFill="1" applyBorder="1" applyAlignment="1">
      <alignment horizontal="left"/>
    </xf>
    <xf numFmtId="8" fontId="0" fillId="0" borderId="0" xfId="1" applyNumberFormat="1" applyFont="1" applyFill="1" applyAlignment="1">
      <alignment horizontal="left"/>
    </xf>
    <xf numFmtId="8" fontId="3" fillId="2" borderId="7" xfId="1" applyNumberFormat="1" applyFont="1" applyFill="1" applyBorder="1" applyAlignment="1">
      <alignment horizontal="left"/>
    </xf>
    <xf numFmtId="8" fontId="3" fillId="2" borderId="7" xfId="0" applyNumberFormat="1" applyFont="1" applyFill="1" applyBorder="1" applyAlignment="1">
      <alignment horizontal="left"/>
    </xf>
    <xf numFmtId="8" fontId="0" fillId="0" borderId="7" xfId="0" applyNumberFormat="1" applyFill="1" applyBorder="1" applyAlignment="1">
      <alignment horizontal="left"/>
    </xf>
    <xf numFmtId="8" fontId="7" fillId="2" borderId="7" xfId="0" applyNumberFormat="1" applyFont="1" applyFill="1" applyBorder="1" applyAlignment="1">
      <alignment horizontal="left"/>
    </xf>
    <xf numFmtId="8" fontId="7" fillId="0" borderId="7" xfId="2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2" fillId="0" borderId="2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3" borderId="3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8" fontId="3" fillId="0" borderId="7" xfId="0" applyNumberFormat="1" applyFont="1" applyFill="1" applyBorder="1" applyAlignment="1">
      <alignment horizontal="left" vertical="center"/>
    </xf>
    <xf numFmtId="8" fontId="3" fillId="0" borderId="7" xfId="1" applyNumberFormat="1" applyFont="1" applyFill="1" applyBorder="1" applyAlignment="1">
      <alignment horizontal="left" vertical="center"/>
    </xf>
    <xf numFmtId="8" fontId="7" fillId="2" borderId="7" xfId="2" applyNumberFormat="1" applyFont="1" applyFill="1" applyBorder="1" applyAlignment="1">
      <alignment horizontal="left" vertical="center"/>
    </xf>
    <xf numFmtId="8" fontId="3" fillId="2" borderId="7" xfId="1" applyNumberFormat="1" applyFont="1" applyFill="1" applyBorder="1" applyAlignment="1">
      <alignment horizontal="left" vertical="center"/>
    </xf>
    <xf numFmtId="8" fontId="7" fillId="2" borderId="7" xfId="1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7" fillId="2" borderId="7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1" fontId="3" fillId="3" borderId="7" xfId="0" applyNumberFormat="1" applyFont="1" applyFill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horizontal="left" vertical="center"/>
    </xf>
    <xf numFmtId="164" fontId="3" fillId="3" borderId="9" xfId="0" applyNumberFormat="1" applyFont="1" applyFill="1" applyBorder="1" applyAlignment="1">
      <alignment horizontal="left" vertical="center"/>
    </xf>
    <xf numFmtId="164" fontId="7" fillId="3" borderId="9" xfId="0" applyNumberFormat="1" applyFont="1" applyFill="1" applyBorder="1" applyAlignment="1">
      <alignment horizontal="left" vertical="center"/>
    </xf>
    <xf numFmtId="49" fontId="7" fillId="3" borderId="9" xfId="2" applyNumberFormat="1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vertical="center" wrapText="1"/>
    </xf>
    <xf numFmtId="0" fontId="7" fillId="3" borderId="9" xfId="0" applyNumberFormat="1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left"/>
    </xf>
    <xf numFmtId="0" fontId="7" fillId="3" borderId="9" xfId="0" applyFont="1" applyFill="1" applyBorder="1" applyAlignment="1">
      <alignment horizontal="left" vertical="center"/>
    </xf>
    <xf numFmtId="49" fontId="12" fillId="3" borderId="9" xfId="2" applyNumberFormat="1" applyFont="1" applyFill="1" applyBorder="1" applyAlignment="1">
      <alignment horizontal="left" vertical="center"/>
    </xf>
    <xf numFmtId="49" fontId="12" fillId="3" borderId="33" xfId="2" applyNumberFormat="1" applyFont="1" applyFill="1" applyBorder="1" applyAlignment="1">
      <alignment horizontal="left" vertical="center"/>
    </xf>
    <xf numFmtId="49" fontId="7" fillId="3" borderId="34" xfId="2" applyNumberFormat="1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/>
    </xf>
    <xf numFmtId="0" fontId="3" fillId="3" borderId="35" xfId="0" applyNumberFormat="1" applyFont="1" applyFill="1" applyBorder="1" applyAlignment="1">
      <alignment horizontal="left" vertical="center"/>
    </xf>
    <xf numFmtId="0" fontId="0" fillId="3" borderId="31" xfId="0" applyFill="1" applyBorder="1" applyAlignment="1">
      <alignment horizontal="left"/>
    </xf>
    <xf numFmtId="164" fontId="7" fillId="3" borderId="9" xfId="0" applyNumberFormat="1" applyFont="1" applyFill="1" applyBorder="1" applyAlignment="1">
      <alignment horizontal="left" vertical="center" wrapText="1"/>
    </xf>
    <xf numFmtId="49" fontId="7" fillId="3" borderId="9" xfId="2" applyNumberFormat="1" applyFont="1" applyFill="1" applyBorder="1" applyAlignment="1">
      <alignment horizontal="left" vertical="center" wrapText="1"/>
    </xf>
    <xf numFmtId="49" fontId="7" fillId="3" borderId="9" xfId="2" quotePrefix="1" applyNumberFormat="1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left" vertical="center"/>
    </xf>
    <xf numFmtId="8" fontId="3" fillId="3" borderId="9" xfId="0" applyNumberFormat="1" applyFont="1" applyFill="1" applyBorder="1" applyAlignment="1">
      <alignment horizontal="left"/>
    </xf>
    <xf numFmtId="8" fontId="7" fillId="3" borderId="9" xfId="2" applyNumberFormat="1" applyFont="1" applyFill="1" applyBorder="1" applyAlignment="1">
      <alignment horizontal="left"/>
    </xf>
    <xf numFmtId="8" fontId="7" fillId="3" borderId="9" xfId="2" quotePrefix="1" applyNumberFormat="1" applyFont="1" applyFill="1" applyBorder="1" applyAlignment="1">
      <alignment horizontal="left"/>
    </xf>
    <xf numFmtId="8" fontId="0" fillId="3" borderId="9" xfId="0" applyNumberFormat="1" applyFill="1" applyBorder="1" applyAlignment="1">
      <alignment horizontal="left"/>
    </xf>
    <xf numFmtId="0" fontId="5" fillId="0" borderId="7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4" fillId="4" borderId="7" xfId="3" applyFill="1" applyBorder="1" applyAlignment="1">
      <alignment horizontal="left" vertical="center"/>
    </xf>
    <xf numFmtId="0" fontId="0" fillId="4" borderId="7" xfId="0" applyFill="1" applyBorder="1" applyAlignment="1">
      <alignment horizontal="left"/>
    </xf>
    <xf numFmtId="3" fontId="3" fillId="0" borderId="7" xfId="0" applyNumberFormat="1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1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8" fontId="2" fillId="0" borderId="19" xfId="1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center" vertical="center"/>
    </xf>
    <xf numFmtId="14" fontId="3" fillId="2" borderId="21" xfId="0" applyNumberFormat="1" applyFont="1" applyFill="1" applyBorder="1" applyAlignment="1">
      <alignment horizontal="left" vertical="center"/>
    </xf>
    <xf numFmtId="14" fontId="3" fillId="0" borderId="21" xfId="0" applyNumberFormat="1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/>
    </xf>
    <xf numFmtId="14" fontId="7" fillId="2" borderId="21" xfId="0" applyNumberFormat="1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/>
    </xf>
    <xf numFmtId="0" fontId="0" fillId="3" borderId="24" xfId="0" applyFill="1" applyBorder="1" applyAlignment="1">
      <alignment horizontal="center"/>
    </xf>
    <xf numFmtId="0" fontId="0" fillId="2" borderId="24" xfId="0" applyFill="1" applyBorder="1" applyAlignment="1">
      <alignment horizontal="left"/>
    </xf>
    <xf numFmtId="8" fontId="3" fillId="2" borderId="24" xfId="1" applyNumberFormat="1" applyFont="1" applyFill="1" applyBorder="1" applyAlignment="1">
      <alignment horizontal="left" vertical="center"/>
    </xf>
    <xf numFmtId="0" fontId="0" fillId="2" borderId="25" xfId="0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</cellXfs>
  <cellStyles count="4">
    <cellStyle name="Hiperligação" xfId="3" builtinId="8"/>
    <cellStyle name="Mo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portei.com/" TargetMode="External"/><Relationship Id="rId2" Type="http://schemas.openxmlformats.org/officeDocument/2006/relationships/hyperlink" Target="http://www.reportei.com/" TargetMode="External"/><Relationship Id="rId1" Type="http://schemas.openxmlformats.org/officeDocument/2006/relationships/hyperlink" Target="http://www.reporte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eportei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reportei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reporte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reportei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0"/>
  <sheetViews>
    <sheetView showGridLines="0" tabSelected="1" topLeftCell="A2" zoomScale="96" zoomScaleNormal="96" workbookViewId="0">
      <pane ySplit="1" topLeftCell="A306" activePane="bottomLeft" state="frozen"/>
      <selection activeCell="C2" sqref="C2"/>
      <selection pane="bottomLeft" activeCell="A328" sqref="A328"/>
    </sheetView>
  </sheetViews>
  <sheetFormatPr defaultRowHeight="15" x14ac:dyDescent="0.25"/>
  <cols>
    <col min="1" max="1" width="58" style="150" customWidth="1"/>
    <col min="2" max="2" width="15.140625" style="309" customWidth="1"/>
    <col min="3" max="3" width="41.140625" style="150" bestFit="1" customWidth="1"/>
    <col min="4" max="4" width="14" style="282" bestFit="1" customWidth="1"/>
    <col min="5" max="5" width="22.7109375" style="150" hidden="1" customWidth="1"/>
    <col min="6" max="6" width="16.85546875" style="301" customWidth="1"/>
    <col min="7" max="7" width="23.28515625" style="312" customWidth="1"/>
    <col min="8" max="8" width="20.28515625" style="312" customWidth="1"/>
    <col min="9" max="16384" width="9.140625" style="8"/>
  </cols>
  <sheetData>
    <row r="1" spans="1:16" ht="15.75" thickBot="1" x14ac:dyDescent="0.3">
      <c r="A1" s="385"/>
      <c r="B1" s="386"/>
      <c r="C1" s="385"/>
      <c r="D1" s="387"/>
      <c r="E1" s="385"/>
      <c r="F1" s="385"/>
      <c r="G1" s="385"/>
      <c r="H1" s="385"/>
    </row>
    <row r="2" spans="1:16" s="332" customFormat="1" x14ac:dyDescent="0.25">
      <c r="A2" s="333" t="s">
        <v>401</v>
      </c>
      <c r="B2" s="367" t="s">
        <v>3</v>
      </c>
      <c r="C2" s="368" t="s">
        <v>0</v>
      </c>
      <c r="D2" s="369" t="s">
        <v>384</v>
      </c>
      <c r="E2" s="370" t="s">
        <v>2</v>
      </c>
      <c r="F2" s="371" t="s">
        <v>4</v>
      </c>
      <c r="G2" s="372" t="s">
        <v>6</v>
      </c>
      <c r="H2" s="308" t="s">
        <v>7</v>
      </c>
    </row>
    <row r="3" spans="1:16" x14ac:dyDescent="0.25">
      <c r="A3" s="334" t="s">
        <v>410</v>
      </c>
      <c r="B3" s="373">
        <v>43835</v>
      </c>
      <c r="C3" s="292" t="s">
        <v>75</v>
      </c>
      <c r="D3" s="325">
        <v>204</v>
      </c>
      <c r="E3" s="263"/>
      <c r="F3" s="298">
        <v>59.89</v>
      </c>
      <c r="G3" s="16" t="s">
        <v>27</v>
      </c>
      <c r="H3" s="84" t="s">
        <v>11</v>
      </c>
    </row>
    <row r="4" spans="1:16" x14ac:dyDescent="0.25">
      <c r="A4" s="335" t="s">
        <v>77</v>
      </c>
      <c r="B4" s="374">
        <v>43835</v>
      </c>
      <c r="C4" s="292" t="s">
        <v>76</v>
      </c>
      <c r="D4" s="325">
        <v>205</v>
      </c>
      <c r="E4" s="263">
        <v>583882</v>
      </c>
      <c r="F4" s="298">
        <v>214.28</v>
      </c>
      <c r="G4" s="16">
        <v>799</v>
      </c>
      <c r="H4" s="84" t="s">
        <v>36</v>
      </c>
    </row>
    <row r="5" spans="1:16" x14ac:dyDescent="0.25">
      <c r="A5" s="335" t="s">
        <v>79</v>
      </c>
      <c r="B5" s="374">
        <v>43835</v>
      </c>
      <c r="C5" s="293" t="s">
        <v>78</v>
      </c>
      <c r="D5" s="325">
        <v>205</v>
      </c>
      <c r="E5" s="360">
        <v>584098</v>
      </c>
      <c r="F5" s="299">
        <v>231.25</v>
      </c>
      <c r="G5" s="16">
        <v>74</v>
      </c>
      <c r="H5" s="86" t="s">
        <v>46</v>
      </c>
    </row>
    <row r="6" spans="1:16" x14ac:dyDescent="0.25">
      <c r="A6" s="336" t="s">
        <v>81</v>
      </c>
      <c r="B6" s="374">
        <v>43835</v>
      </c>
      <c r="C6" s="294" t="s">
        <v>80</v>
      </c>
      <c r="D6" s="326">
        <v>206</v>
      </c>
      <c r="E6" s="361"/>
      <c r="F6" s="300">
        <v>449.68</v>
      </c>
      <c r="G6" s="318">
        <v>74</v>
      </c>
      <c r="H6" s="375"/>
    </row>
    <row r="7" spans="1:16" x14ac:dyDescent="0.25">
      <c r="A7" s="335" t="s">
        <v>539</v>
      </c>
      <c r="B7" s="374">
        <v>43835</v>
      </c>
      <c r="C7" s="293" t="s">
        <v>82</v>
      </c>
      <c r="D7" s="325">
        <v>207</v>
      </c>
      <c r="E7" s="360"/>
      <c r="F7" s="299">
        <v>90.06</v>
      </c>
      <c r="G7" s="16">
        <v>799</v>
      </c>
      <c r="H7" s="86" t="s">
        <v>36</v>
      </c>
    </row>
    <row r="8" spans="1:16" x14ac:dyDescent="0.25">
      <c r="A8" s="335" t="s">
        <v>531</v>
      </c>
      <c r="B8" s="374">
        <v>43835</v>
      </c>
      <c r="C8" s="293" t="s">
        <v>83</v>
      </c>
      <c r="D8" s="325">
        <v>208</v>
      </c>
      <c r="E8" s="360">
        <v>250180</v>
      </c>
      <c r="F8" s="299">
        <v>205.41</v>
      </c>
      <c r="G8" s="16">
        <v>799</v>
      </c>
      <c r="H8" s="86" t="s">
        <v>36</v>
      </c>
    </row>
    <row r="9" spans="1:16" x14ac:dyDescent="0.25">
      <c r="A9" s="337" t="s">
        <v>545</v>
      </c>
      <c r="B9" s="374">
        <v>43835</v>
      </c>
      <c r="C9" s="292" t="s">
        <v>278</v>
      </c>
      <c r="D9" s="325">
        <v>209</v>
      </c>
      <c r="E9" s="263">
        <v>116258</v>
      </c>
      <c r="F9" s="299">
        <v>462.41</v>
      </c>
      <c r="G9" s="18" t="s">
        <v>13</v>
      </c>
      <c r="H9" s="84" t="s">
        <v>14</v>
      </c>
    </row>
    <row r="10" spans="1:16" x14ac:dyDescent="0.25">
      <c r="A10" s="335" t="s">
        <v>70</v>
      </c>
      <c r="B10" s="374">
        <v>43835</v>
      </c>
      <c r="C10" s="292" t="s">
        <v>86</v>
      </c>
      <c r="D10" s="325">
        <v>204</v>
      </c>
      <c r="E10" s="263">
        <v>1409333</v>
      </c>
      <c r="F10" s="298">
        <v>579.79999999999995</v>
      </c>
      <c r="G10" s="16" t="s">
        <v>10</v>
      </c>
      <c r="H10" s="84" t="s">
        <v>10</v>
      </c>
    </row>
    <row r="11" spans="1:16" x14ac:dyDescent="0.25">
      <c r="A11" s="337" t="s">
        <v>84</v>
      </c>
      <c r="B11" s="374">
        <v>43835</v>
      </c>
      <c r="C11" s="292" t="s">
        <v>59</v>
      </c>
      <c r="D11" s="325">
        <v>210</v>
      </c>
      <c r="E11" s="263">
        <v>196698</v>
      </c>
      <c r="F11" s="299">
        <v>578.33000000000004</v>
      </c>
      <c r="G11" s="18" t="s">
        <v>149</v>
      </c>
      <c r="H11" s="84"/>
    </row>
    <row r="12" spans="1:16" x14ac:dyDescent="0.25">
      <c r="A12" s="338" t="s">
        <v>87</v>
      </c>
      <c r="B12" s="374">
        <v>43835</v>
      </c>
      <c r="C12" s="295" t="s">
        <v>39</v>
      </c>
      <c r="D12" s="327">
        <v>203</v>
      </c>
      <c r="E12" s="206">
        <v>5667110</v>
      </c>
      <c r="F12" s="299">
        <v>160.35</v>
      </c>
      <c r="G12" s="18">
        <v>579</v>
      </c>
      <c r="H12" s="84" t="s">
        <v>21</v>
      </c>
    </row>
    <row r="13" spans="1:16" x14ac:dyDescent="0.25">
      <c r="A13" s="338" t="s">
        <v>88</v>
      </c>
      <c r="B13" s="374">
        <v>43835</v>
      </c>
      <c r="C13" s="295" t="s">
        <v>39</v>
      </c>
      <c r="D13" s="327">
        <v>203</v>
      </c>
      <c r="E13" s="206">
        <v>5667110</v>
      </c>
      <c r="F13" s="299">
        <v>6.92</v>
      </c>
      <c r="G13" s="18" t="s">
        <v>38</v>
      </c>
      <c r="H13" s="84" t="s">
        <v>12</v>
      </c>
    </row>
    <row r="14" spans="1:16" x14ac:dyDescent="0.25">
      <c r="A14" s="338" t="s">
        <v>45</v>
      </c>
      <c r="B14" s="374">
        <v>43835</v>
      </c>
      <c r="C14" s="295" t="s">
        <v>37</v>
      </c>
      <c r="D14" s="327">
        <v>214</v>
      </c>
      <c r="E14" s="206"/>
      <c r="F14" s="299">
        <v>43</v>
      </c>
      <c r="G14" s="16" t="s">
        <v>44</v>
      </c>
      <c r="H14" s="84" t="s">
        <v>36</v>
      </c>
    </row>
    <row r="15" spans="1:16" x14ac:dyDescent="0.25">
      <c r="A15" s="337" t="s">
        <v>88</v>
      </c>
      <c r="B15" s="374">
        <v>43835</v>
      </c>
      <c r="C15" s="292" t="s">
        <v>37</v>
      </c>
      <c r="D15" s="325">
        <v>214</v>
      </c>
      <c r="E15" s="263"/>
      <c r="F15" s="299">
        <v>3.49</v>
      </c>
      <c r="G15" s="18" t="s">
        <v>38</v>
      </c>
      <c r="H15" s="84" t="s">
        <v>12</v>
      </c>
    </row>
    <row r="16" spans="1:16" s="20" customFormat="1" ht="14.25" x14ac:dyDescent="0.2">
      <c r="A16" s="337" t="s">
        <v>89</v>
      </c>
      <c r="B16" s="374">
        <v>43835</v>
      </c>
      <c r="C16" s="296" t="s">
        <v>61</v>
      </c>
      <c r="D16" s="326">
        <v>215</v>
      </c>
      <c r="E16" s="321"/>
      <c r="F16" s="300">
        <v>1912.5</v>
      </c>
      <c r="G16" s="18">
        <v>623</v>
      </c>
      <c r="H16" s="376" t="s">
        <v>9</v>
      </c>
      <c r="I16" s="19"/>
      <c r="J16" s="30"/>
      <c r="K16" s="30"/>
      <c r="L16" s="19"/>
      <c r="M16" s="19"/>
      <c r="N16" s="31"/>
      <c r="O16" s="30"/>
      <c r="P16" s="19"/>
    </row>
    <row r="17" spans="1:16" s="20" customFormat="1" ht="14.25" x14ac:dyDescent="0.2">
      <c r="A17" s="337" t="s">
        <v>90</v>
      </c>
      <c r="B17" s="374">
        <v>43835</v>
      </c>
      <c r="C17" s="292" t="s">
        <v>62</v>
      </c>
      <c r="D17" s="325">
        <v>186</v>
      </c>
      <c r="E17" s="263"/>
      <c r="F17" s="299">
        <v>485.02</v>
      </c>
      <c r="G17" s="18" t="s">
        <v>413</v>
      </c>
      <c r="H17" s="84"/>
      <c r="I17" s="19"/>
      <c r="J17" s="30"/>
      <c r="K17" s="30"/>
      <c r="L17" s="19"/>
      <c r="M17" s="19"/>
      <c r="N17" s="31"/>
      <c r="O17" s="30"/>
      <c r="P17" s="19"/>
    </row>
    <row r="18" spans="1:16" s="20" customFormat="1" ht="14.25" x14ac:dyDescent="0.2">
      <c r="A18" s="337" t="s">
        <v>91</v>
      </c>
      <c r="B18" s="374">
        <v>43835</v>
      </c>
      <c r="C18" s="292" t="s">
        <v>64</v>
      </c>
      <c r="D18" s="325">
        <v>216</v>
      </c>
      <c r="E18" s="263">
        <v>2658332</v>
      </c>
      <c r="F18" s="299">
        <v>367.29</v>
      </c>
      <c r="G18" s="18" t="s">
        <v>414</v>
      </c>
      <c r="H18" s="84"/>
      <c r="I18" s="19"/>
      <c r="J18" s="30"/>
      <c r="K18" s="30"/>
      <c r="L18" s="19"/>
      <c r="M18" s="19"/>
      <c r="N18" s="31"/>
      <c r="O18" s="30"/>
      <c r="P18" s="19"/>
    </row>
    <row r="19" spans="1:16" s="20" customFormat="1" ht="14.25" x14ac:dyDescent="0.2">
      <c r="A19" s="337" t="s">
        <v>92</v>
      </c>
      <c r="B19" s="374">
        <v>43835</v>
      </c>
      <c r="C19" s="292" t="s">
        <v>65</v>
      </c>
      <c r="D19" s="325">
        <v>217</v>
      </c>
      <c r="E19" s="263">
        <v>267</v>
      </c>
      <c r="F19" s="299">
        <v>437.5</v>
      </c>
      <c r="G19" s="18" t="s">
        <v>406</v>
      </c>
      <c r="H19" s="84"/>
      <c r="I19" s="19"/>
      <c r="J19" s="30"/>
      <c r="K19" s="30"/>
      <c r="L19" s="19"/>
      <c r="M19" s="19"/>
      <c r="N19" s="31"/>
      <c r="O19" s="30"/>
      <c r="P19" s="19"/>
    </row>
    <row r="20" spans="1:16" s="20" customFormat="1" ht="14.25" x14ac:dyDescent="0.2">
      <c r="A20" s="337" t="s">
        <v>116</v>
      </c>
      <c r="B20" s="374">
        <v>43835</v>
      </c>
      <c r="C20" s="292" t="s">
        <v>66</v>
      </c>
      <c r="D20" s="325">
        <v>218</v>
      </c>
      <c r="E20" s="263">
        <v>745440</v>
      </c>
      <c r="F20" s="299">
        <v>89.52</v>
      </c>
      <c r="G20" s="18">
        <v>579</v>
      </c>
      <c r="H20" s="84" t="s">
        <v>21</v>
      </c>
      <c r="I20" s="19"/>
      <c r="J20" s="30"/>
      <c r="K20" s="30"/>
      <c r="L20" s="19"/>
      <c r="M20" s="19"/>
      <c r="N20" s="31"/>
      <c r="O20" s="30"/>
      <c r="P20" s="19"/>
    </row>
    <row r="21" spans="1:16" s="20" customFormat="1" ht="14.25" x14ac:dyDescent="0.2">
      <c r="A21" s="337" t="s">
        <v>117</v>
      </c>
      <c r="B21" s="374">
        <v>43835</v>
      </c>
      <c r="C21" s="292" t="s">
        <v>66</v>
      </c>
      <c r="D21" s="325">
        <v>218</v>
      </c>
      <c r="E21" s="263">
        <v>745440</v>
      </c>
      <c r="F21" s="299">
        <v>18.23</v>
      </c>
      <c r="G21" s="18" t="s">
        <v>38</v>
      </c>
      <c r="H21" s="84" t="s">
        <v>12</v>
      </c>
      <c r="I21" s="19"/>
      <c r="J21" s="30"/>
      <c r="K21" s="30"/>
      <c r="L21" s="19"/>
      <c r="M21" s="19"/>
      <c r="N21" s="31"/>
      <c r="O21" s="30"/>
      <c r="P21" s="19"/>
    </row>
    <row r="22" spans="1:16" s="20" customFormat="1" ht="14.25" x14ac:dyDescent="0.2">
      <c r="A22" s="335" t="s">
        <v>118</v>
      </c>
      <c r="B22" s="374">
        <v>43835</v>
      </c>
      <c r="C22" s="292" t="s">
        <v>68</v>
      </c>
      <c r="D22" s="325">
        <v>228</v>
      </c>
      <c r="E22" s="360">
        <v>42896</v>
      </c>
      <c r="F22" s="299">
        <v>232.5</v>
      </c>
      <c r="G22" s="16">
        <v>580</v>
      </c>
      <c r="H22" s="84"/>
      <c r="I22" s="19"/>
      <c r="J22" s="30"/>
      <c r="K22" s="30"/>
      <c r="L22" s="19"/>
      <c r="M22" s="19"/>
      <c r="N22" s="31"/>
      <c r="O22" s="30"/>
      <c r="P22" s="19"/>
    </row>
    <row r="23" spans="1:16" s="20" customFormat="1" ht="14.25" x14ac:dyDescent="0.2">
      <c r="A23" s="335" t="s">
        <v>93</v>
      </c>
      <c r="B23" s="374">
        <v>43835</v>
      </c>
      <c r="C23" s="292" t="s">
        <v>71</v>
      </c>
      <c r="D23" s="325">
        <v>229</v>
      </c>
      <c r="E23" s="263"/>
      <c r="F23" s="298">
        <v>290.17</v>
      </c>
      <c r="G23" s="16">
        <v>580</v>
      </c>
      <c r="H23" s="84"/>
      <c r="I23" s="19"/>
      <c r="J23" s="30"/>
      <c r="K23" s="30"/>
      <c r="L23" s="19"/>
      <c r="M23" s="19"/>
      <c r="N23" s="31"/>
      <c r="O23" s="30"/>
      <c r="P23" s="19"/>
    </row>
    <row r="24" spans="1:16" s="20" customFormat="1" ht="14.25" x14ac:dyDescent="0.2">
      <c r="A24" s="335" t="s">
        <v>49</v>
      </c>
      <c r="B24" s="374">
        <v>43835</v>
      </c>
      <c r="C24" s="292" t="s">
        <v>62</v>
      </c>
      <c r="D24" s="325">
        <v>186</v>
      </c>
      <c r="E24" s="360">
        <v>12208</v>
      </c>
      <c r="F24" s="299">
        <v>226.17</v>
      </c>
      <c r="G24" s="16">
        <v>548</v>
      </c>
      <c r="H24" s="84"/>
      <c r="I24" s="19"/>
      <c r="J24" s="30"/>
      <c r="K24" s="30"/>
      <c r="L24" s="19"/>
      <c r="M24" s="19"/>
      <c r="N24" s="31"/>
      <c r="O24" s="30"/>
      <c r="P24" s="19"/>
    </row>
    <row r="25" spans="1:16" x14ac:dyDescent="0.25">
      <c r="A25" s="338" t="s">
        <v>119</v>
      </c>
      <c r="B25" s="374">
        <v>43835</v>
      </c>
      <c r="C25" s="295" t="s">
        <v>39</v>
      </c>
      <c r="D25" s="327">
        <v>203</v>
      </c>
      <c r="E25" s="206">
        <v>5667110</v>
      </c>
      <c r="F25" s="299">
        <v>316.63</v>
      </c>
      <c r="G25" s="18">
        <v>579</v>
      </c>
      <c r="H25" s="84" t="s">
        <v>21</v>
      </c>
    </row>
    <row r="26" spans="1:16" x14ac:dyDescent="0.25">
      <c r="A26" s="338" t="s">
        <v>144</v>
      </c>
      <c r="B26" s="374">
        <v>43835</v>
      </c>
      <c r="C26" s="295" t="s">
        <v>39</v>
      </c>
      <c r="D26" s="327">
        <v>203</v>
      </c>
      <c r="E26" s="206">
        <v>5667110</v>
      </c>
      <c r="F26" s="299">
        <v>9.6999999999999993</v>
      </c>
      <c r="G26" s="18" t="s">
        <v>38</v>
      </c>
      <c r="H26" s="84" t="s">
        <v>12</v>
      </c>
    </row>
    <row r="27" spans="1:16" s="20" customFormat="1" ht="14.25" x14ac:dyDescent="0.2">
      <c r="A27" s="335" t="s">
        <v>411</v>
      </c>
      <c r="B27" s="374">
        <v>43835</v>
      </c>
      <c r="C27" s="292" t="s">
        <v>29</v>
      </c>
      <c r="D27" s="325">
        <v>219</v>
      </c>
      <c r="E27" s="263">
        <v>127074</v>
      </c>
      <c r="F27" s="298">
        <v>28.4</v>
      </c>
      <c r="G27" s="16" t="s">
        <v>32</v>
      </c>
      <c r="H27" s="84" t="s">
        <v>43</v>
      </c>
      <c r="I27" s="19"/>
      <c r="J27" s="30"/>
      <c r="K27" s="30"/>
      <c r="L27" s="19"/>
      <c r="M27" s="19"/>
      <c r="N27" s="31"/>
      <c r="O27" s="30"/>
      <c r="P27" s="19"/>
    </row>
    <row r="28" spans="1:16" x14ac:dyDescent="0.25">
      <c r="A28" s="338" t="s">
        <v>120</v>
      </c>
      <c r="B28" s="374">
        <v>43835</v>
      </c>
      <c r="C28" s="295" t="s">
        <v>28</v>
      </c>
      <c r="D28" s="327">
        <v>220</v>
      </c>
      <c r="E28" s="206"/>
      <c r="F28" s="299">
        <v>225</v>
      </c>
      <c r="G28" s="18" t="s">
        <v>26</v>
      </c>
      <c r="H28" s="84"/>
    </row>
    <row r="29" spans="1:16" x14ac:dyDescent="0.25">
      <c r="A29" s="338" t="s">
        <v>145</v>
      </c>
      <c r="B29" s="374">
        <v>43835</v>
      </c>
      <c r="C29" s="295" t="s">
        <v>28</v>
      </c>
      <c r="D29" s="327">
        <v>220</v>
      </c>
      <c r="E29" s="206"/>
      <c r="F29" s="299">
        <v>225</v>
      </c>
      <c r="G29" s="18" t="s">
        <v>146</v>
      </c>
      <c r="H29" s="84"/>
    </row>
    <row r="30" spans="1:16" x14ac:dyDescent="0.25">
      <c r="A30" s="338" t="s">
        <v>122</v>
      </c>
      <c r="B30" s="374">
        <v>43835</v>
      </c>
      <c r="C30" s="295" t="s">
        <v>121</v>
      </c>
      <c r="D30" s="327">
        <v>221</v>
      </c>
      <c r="E30" s="206">
        <v>4056027</v>
      </c>
      <c r="F30" s="299">
        <v>129</v>
      </c>
      <c r="G30" s="18" t="s">
        <v>32</v>
      </c>
      <c r="H30" s="84" t="s">
        <v>11</v>
      </c>
    </row>
    <row r="31" spans="1:16" x14ac:dyDescent="0.25">
      <c r="A31" s="338" t="s">
        <v>35</v>
      </c>
      <c r="B31" s="374">
        <v>43835</v>
      </c>
      <c r="C31" s="295" t="s">
        <v>20</v>
      </c>
      <c r="D31" s="327">
        <v>32</v>
      </c>
      <c r="E31" s="206"/>
      <c r="F31" s="299">
        <v>27.66</v>
      </c>
      <c r="G31" s="18" t="s">
        <v>126</v>
      </c>
      <c r="H31" s="84" t="s">
        <v>11</v>
      </c>
    </row>
    <row r="32" spans="1:16" x14ac:dyDescent="0.25">
      <c r="A32" s="338" t="s">
        <v>124</v>
      </c>
      <c r="B32" s="374">
        <v>43835</v>
      </c>
      <c r="C32" s="295" t="s">
        <v>123</v>
      </c>
      <c r="D32" s="327">
        <v>222</v>
      </c>
      <c r="E32" s="206">
        <v>1190436</v>
      </c>
      <c r="F32" s="299">
        <v>317.68</v>
      </c>
      <c r="G32" s="18" t="s">
        <v>125</v>
      </c>
      <c r="H32" s="84" t="s">
        <v>11</v>
      </c>
    </row>
    <row r="33" spans="1:16" x14ac:dyDescent="0.25">
      <c r="A33" s="338" t="s">
        <v>47</v>
      </c>
      <c r="B33" s="374">
        <v>43835</v>
      </c>
      <c r="C33" s="295" t="s">
        <v>123</v>
      </c>
      <c r="D33" s="327">
        <v>222</v>
      </c>
      <c r="E33" s="206">
        <v>1190436</v>
      </c>
      <c r="F33" s="299">
        <v>15.9</v>
      </c>
      <c r="G33" s="18" t="s">
        <v>38</v>
      </c>
      <c r="H33" s="84" t="s">
        <v>12</v>
      </c>
    </row>
    <row r="34" spans="1:16" s="20" customFormat="1" ht="14.25" x14ac:dyDescent="0.2">
      <c r="A34" s="338" t="s">
        <v>415</v>
      </c>
      <c r="B34" s="374">
        <v>43835</v>
      </c>
      <c r="C34" s="295" t="s">
        <v>52</v>
      </c>
      <c r="D34" s="327">
        <v>223</v>
      </c>
      <c r="E34" s="206"/>
      <c r="F34" s="299">
        <f>428.79/3</f>
        <v>142.93</v>
      </c>
      <c r="G34" s="16">
        <v>663</v>
      </c>
      <c r="H34" s="84" t="s">
        <v>55</v>
      </c>
      <c r="I34" s="19"/>
      <c r="J34" s="30"/>
      <c r="K34" s="30"/>
      <c r="L34" s="19"/>
      <c r="M34" s="19"/>
      <c r="N34" s="31"/>
      <c r="O34" s="30"/>
      <c r="P34" s="19"/>
    </row>
    <row r="35" spans="1:16" s="20" customFormat="1" ht="14.25" x14ac:dyDescent="0.2">
      <c r="A35" s="338" t="s">
        <v>416</v>
      </c>
      <c r="B35" s="374">
        <v>43835</v>
      </c>
      <c r="C35" s="295" t="s">
        <v>52</v>
      </c>
      <c r="D35" s="327">
        <v>223</v>
      </c>
      <c r="E35" s="206"/>
      <c r="F35" s="299">
        <f>428.79/3</f>
        <v>142.93</v>
      </c>
      <c r="G35" s="16">
        <v>663</v>
      </c>
      <c r="H35" s="84" t="s">
        <v>34</v>
      </c>
      <c r="I35" s="19"/>
      <c r="J35" s="30"/>
      <c r="K35" s="30"/>
      <c r="L35" s="19"/>
      <c r="M35" s="19"/>
      <c r="N35" s="31"/>
      <c r="O35" s="30"/>
      <c r="P35" s="19"/>
    </row>
    <row r="36" spans="1:16" s="20" customFormat="1" ht="14.25" x14ac:dyDescent="0.2">
      <c r="A36" s="338" t="s">
        <v>417</v>
      </c>
      <c r="B36" s="374">
        <v>43835</v>
      </c>
      <c r="C36" s="295" t="s">
        <v>52</v>
      </c>
      <c r="D36" s="327">
        <v>223</v>
      </c>
      <c r="E36" s="206"/>
      <c r="F36" s="299">
        <f>428.79/3</f>
        <v>142.93</v>
      </c>
      <c r="G36" s="16">
        <v>663</v>
      </c>
      <c r="H36" s="84" t="s">
        <v>56</v>
      </c>
      <c r="I36" s="19"/>
      <c r="J36" s="30"/>
      <c r="K36" s="30"/>
      <c r="L36" s="19"/>
      <c r="M36" s="19"/>
      <c r="N36" s="31"/>
      <c r="O36" s="30"/>
      <c r="P36" s="19"/>
    </row>
    <row r="37" spans="1:16" s="20" customFormat="1" ht="14.25" x14ac:dyDescent="0.2">
      <c r="A37" s="337" t="s">
        <v>17</v>
      </c>
      <c r="B37" s="374">
        <v>43835</v>
      </c>
      <c r="C37" s="292" t="s">
        <v>16</v>
      </c>
      <c r="D37" s="325">
        <v>10</v>
      </c>
      <c r="E37" s="263"/>
      <c r="F37" s="299">
        <v>116.02</v>
      </c>
      <c r="G37" s="18" t="s">
        <v>18</v>
      </c>
      <c r="H37" s="84" t="s">
        <v>19</v>
      </c>
      <c r="I37" s="19"/>
      <c r="J37" s="30"/>
      <c r="K37" s="30"/>
      <c r="L37" s="19"/>
      <c r="M37" s="19"/>
      <c r="N37" s="31"/>
      <c r="O37" s="30"/>
      <c r="P37" s="19"/>
    </row>
    <row r="38" spans="1:16" s="20" customFormat="1" ht="14.25" x14ac:dyDescent="0.2">
      <c r="A38" s="335" t="s">
        <v>129</v>
      </c>
      <c r="B38" s="374">
        <v>43835</v>
      </c>
      <c r="C38" s="292" t="s">
        <v>385</v>
      </c>
      <c r="D38" s="325">
        <v>218</v>
      </c>
      <c r="E38" s="263">
        <v>7025</v>
      </c>
      <c r="F38" s="298">
        <v>899.4</v>
      </c>
      <c r="G38" s="16">
        <v>623</v>
      </c>
      <c r="H38" s="84" t="s">
        <v>9</v>
      </c>
      <c r="I38" s="19"/>
      <c r="J38" s="30"/>
      <c r="K38" s="30"/>
      <c r="L38" s="19"/>
      <c r="M38" s="19"/>
      <c r="N38" s="31"/>
      <c r="O38" s="30"/>
      <c r="P38" s="19"/>
    </row>
    <row r="39" spans="1:16" s="20" customFormat="1" ht="14.25" x14ac:dyDescent="0.2">
      <c r="A39" s="337" t="s">
        <v>418</v>
      </c>
      <c r="B39" s="374">
        <v>43835</v>
      </c>
      <c r="C39" s="292" t="s">
        <v>20</v>
      </c>
      <c r="D39" s="325">
        <v>32</v>
      </c>
      <c r="E39" s="263"/>
      <c r="F39" s="299">
        <f>644.66*0.5</f>
        <v>322.33</v>
      </c>
      <c r="G39" s="18" t="s">
        <v>18</v>
      </c>
      <c r="H39" s="84" t="s">
        <v>24</v>
      </c>
      <c r="I39" s="19"/>
      <c r="J39" s="30"/>
      <c r="K39" s="30"/>
      <c r="L39" s="19"/>
      <c r="M39" s="19"/>
      <c r="N39" s="31"/>
      <c r="O39" s="30"/>
      <c r="P39" s="19"/>
    </row>
    <row r="40" spans="1:16" s="20" customFormat="1" ht="15.95" customHeight="1" x14ac:dyDescent="0.2">
      <c r="A40" s="337" t="s">
        <v>17</v>
      </c>
      <c r="B40" s="374">
        <v>43835</v>
      </c>
      <c r="C40" s="292" t="s">
        <v>20</v>
      </c>
      <c r="D40" s="325">
        <v>32</v>
      </c>
      <c r="E40" s="263"/>
      <c r="F40" s="299">
        <f>644.66*0.355</f>
        <v>228.85429999999997</v>
      </c>
      <c r="G40" s="18" t="s">
        <v>18</v>
      </c>
      <c r="H40" s="84" t="s">
        <v>14</v>
      </c>
    </row>
    <row r="41" spans="1:16" s="20" customFormat="1" ht="15.95" customHeight="1" x14ac:dyDescent="0.2">
      <c r="A41" s="337" t="s">
        <v>17</v>
      </c>
      <c r="B41" s="374">
        <v>43835</v>
      </c>
      <c r="C41" s="292" t="s">
        <v>20</v>
      </c>
      <c r="D41" s="325">
        <v>32</v>
      </c>
      <c r="E41" s="263"/>
      <c r="F41" s="299">
        <f>644.66*0.145</f>
        <v>93.475699999999989</v>
      </c>
      <c r="G41" s="18" t="s">
        <v>18</v>
      </c>
      <c r="H41" s="84" t="s">
        <v>19</v>
      </c>
    </row>
    <row r="42" spans="1:16" s="20" customFormat="1" ht="15.95" customHeight="1" x14ac:dyDescent="0.2">
      <c r="A42" s="337" t="s">
        <v>152</v>
      </c>
      <c r="B42" s="374">
        <v>43835</v>
      </c>
      <c r="C42" s="292" t="s">
        <v>147</v>
      </c>
      <c r="D42" s="325">
        <v>225</v>
      </c>
      <c r="E42" s="263">
        <v>582938</v>
      </c>
      <c r="F42" s="299">
        <v>25.63</v>
      </c>
      <c r="G42" s="18" t="s">
        <v>149</v>
      </c>
      <c r="H42" s="84" t="s">
        <v>12</v>
      </c>
    </row>
    <row r="43" spans="1:16" s="20" customFormat="1" ht="15.95" customHeight="1" x14ac:dyDescent="0.2">
      <c r="A43" s="337" t="s">
        <v>152</v>
      </c>
      <c r="B43" s="374">
        <v>43835</v>
      </c>
      <c r="C43" s="292" t="s">
        <v>147</v>
      </c>
      <c r="D43" s="325">
        <v>225</v>
      </c>
      <c r="E43" s="263">
        <v>493629</v>
      </c>
      <c r="F43" s="299">
        <v>77.27</v>
      </c>
      <c r="G43" s="18" t="s">
        <v>386</v>
      </c>
      <c r="H43" s="84"/>
    </row>
    <row r="44" spans="1:16" s="20" customFormat="1" ht="15.95" customHeight="1" x14ac:dyDescent="0.2">
      <c r="A44" s="337" t="s">
        <v>150</v>
      </c>
      <c r="B44" s="374">
        <v>43835</v>
      </c>
      <c r="C44" s="292" t="s">
        <v>147</v>
      </c>
      <c r="D44" s="325">
        <v>225</v>
      </c>
      <c r="E44" s="263">
        <v>582938</v>
      </c>
      <c r="F44" s="299">
        <v>1.98</v>
      </c>
      <c r="G44" s="18" t="s">
        <v>38</v>
      </c>
      <c r="H44" s="84" t="s">
        <v>12</v>
      </c>
    </row>
    <row r="45" spans="1:16" s="20" customFormat="1" ht="15.95" customHeight="1" x14ac:dyDescent="0.2">
      <c r="A45" s="335" t="s">
        <v>130</v>
      </c>
      <c r="B45" s="374">
        <v>43835</v>
      </c>
      <c r="C45" s="292" t="s">
        <v>127</v>
      </c>
      <c r="D45" s="325">
        <v>226</v>
      </c>
      <c r="E45" s="263"/>
      <c r="F45" s="298">
        <v>19.5</v>
      </c>
      <c r="G45" s="16">
        <v>638</v>
      </c>
      <c r="H45" s="84"/>
    </row>
    <row r="46" spans="1:16" s="20" customFormat="1" ht="15.95" customHeight="1" x14ac:dyDescent="0.2">
      <c r="A46" s="335" t="s">
        <v>419</v>
      </c>
      <c r="B46" s="374">
        <v>43835</v>
      </c>
      <c r="C46" s="292" t="s">
        <v>127</v>
      </c>
      <c r="D46" s="325">
        <v>226</v>
      </c>
      <c r="E46" s="263"/>
      <c r="F46" s="298">
        <v>189.99</v>
      </c>
      <c r="G46" s="16">
        <v>638</v>
      </c>
      <c r="H46" s="84" t="s">
        <v>321</v>
      </c>
    </row>
    <row r="47" spans="1:16" s="20" customFormat="1" ht="15.95" customHeight="1" x14ac:dyDescent="0.2">
      <c r="A47" s="335" t="s">
        <v>135</v>
      </c>
      <c r="B47" s="374">
        <v>43835</v>
      </c>
      <c r="C47" s="292" t="s">
        <v>128</v>
      </c>
      <c r="D47" s="325">
        <v>227</v>
      </c>
      <c r="E47" s="263"/>
      <c r="F47" s="298">
        <v>433.5</v>
      </c>
      <c r="G47" s="16">
        <v>663</v>
      </c>
      <c r="H47" s="84" t="s">
        <v>11</v>
      </c>
    </row>
    <row r="48" spans="1:16" s="20" customFormat="1" ht="15.95" customHeight="1" x14ac:dyDescent="0.2">
      <c r="A48" s="339" t="s">
        <v>343</v>
      </c>
      <c r="B48" s="374">
        <v>43835</v>
      </c>
      <c r="C48" s="292" t="s">
        <v>74</v>
      </c>
      <c r="D48" s="325">
        <v>119</v>
      </c>
      <c r="E48" s="263"/>
      <c r="F48" s="298">
        <v>6.99</v>
      </c>
      <c r="G48" s="16">
        <v>543</v>
      </c>
      <c r="H48" s="84"/>
    </row>
    <row r="49" spans="1:8" s="20" customFormat="1" ht="15.95" customHeight="1" x14ac:dyDescent="0.2">
      <c r="A49" s="335" t="s">
        <v>137</v>
      </c>
      <c r="B49" s="374">
        <v>43835</v>
      </c>
      <c r="C49" s="292" t="s">
        <v>136</v>
      </c>
      <c r="D49" s="325">
        <v>67</v>
      </c>
      <c r="E49" s="263"/>
      <c r="F49" s="298">
        <v>47.1</v>
      </c>
      <c r="G49" s="16">
        <v>616</v>
      </c>
      <c r="H49" s="84" t="s">
        <v>11</v>
      </c>
    </row>
    <row r="50" spans="1:8" s="20" customFormat="1" ht="15.95" customHeight="1" x14ac:dyDescent="0.2">
      <c r="A50" s="335" t="s">
        <v>154</v>
      </c>
      <c r="B50" s="374">
        <v>43835</v>
      </c>
      <c r="C50" s="292" t="s">
        <v>153</v>
      </c>
      <c r="D50" s="325">
        <v>230</v>
      </c>
      <c r="E50" s="263"/>
      <c r="F50" s="298">
        <v>21</v>
      </c>
      <c r="G50" s="16">
        <v>549</v>
      </c>
      <c r="H50" s="84" t="s">
        <v>155</v>
      </c>
    </row>
    <row r="51" spans="1:8" s="20" customFormat="1" ht="15.95" customHeight="1" x14ac:dyDescent="0.2">
      <c r="A51" s="337" t="s">
        <v>420</v>
      </c>
      <c r="B51" s="374">
        <v>43835</v>
      </c>
      <c r="C51" s="296" t="s">
        <v>29</v>
      </c>
      <c r="D51" s="326">
        <v>219</v>
      </c>
      <c r="E51" s="321"/>
      <c r="F51" s="300">
        <v>28.4</v>
      </c>
      <c r="G51" s="18" t="s">
        <v>32</v>
      </c>
      <c r="H51" s="376" t="s">
        <v>25</v>
      </c>
    </row>
    <row r="52" spans="1:8" s="20" customFormat="1" ht="15.95" customHeight="1" x14ac:dyDescent="0.2">
      <c r="A52" s="337" t="s">
        <v>421</v>
      </c>
      <c r="B52" s="374">
        <v>43835</v>
      </c>
      <c r="C52" s="296" t="s">
        <v>29</v>
      </c>
      <c r="D52" s="326">
        <v>219</v>
      </c>
      <c r="E52" s="321">
        <v>127074</v>
      </c>
      <c r="F52" s="300">
        <v>28.4</v>
      </c>
      <c r="G52" s="18" t="s">
        <v>32</v>
      </c>
      <c r="H52" s="86" t="s">
        <v>157</v>
      </c>
    </row>
    <row r="53" spans="1:8" s="20" customFormat="1" ht="15.95" customHeight="1" x14ac:dyDescent="0.2">
      <c r="A53" s="337" t="s">
        <v>422</v>
      </c>
      <c r="B53" s="374">
        <v>43835</v>
      </c>
      <c r="C53" s="296" t="s">
        <v>29</v>
      </c>
      <c r="D53" s="326">
        <v>219</v>
      </c>
      <c r="E53" s="321">
        <v>127074</v>
      </c>
      <c r="F53" s="300">
        <v>28.4</v>
      </c>
      <c r="G53" s="18" t="s">
        <v>32</v>
      </c>
      <c r="H53" s="376" t="s">
        <v>58</v>
      </c>
    </row>
    <row r="54" spans="1:8" s="20" customFormat="1" ht="15.95" customHeight="1" x14ac:dyDescent="0.2">
      <c r="A54" s="337" t="s">
        <v>420</v>
      </c>
      <c r="B54" s="374">
        <v>43835</v>
      </c>
      <c r="C54" s="296" t="s">
        <v>29</v>
      </c>
      <c r="D54" s="326">
        <v>219</v>
      </c>
      <c r="E54" s="321">
        <v>127074</v>
      </c>
      <c r="F54" s="300">
        <v>28.4</v>
      </c>
      <c r="G54" s="18" t="s">
        <v>32</v>
      </c>
      <c r="H54" s="376" t="s">
        <v>25</v>
      </c>
    </row>
    <row r="55" spans="1:8" s="20" customFormat="1" ht="15.95" customHeight="1" x14ac:dyDescent="0.2">
      <c r="A55" s="337" t="s">
        <v>423</v>
      </c>
      <c r="B55" s="374">
        <v>43835</v>
      </c>
      <c r="C55" s="296" t="s">
        <v>29</v>
      </c>
      <c r="D55" s="326">
        <v>219</v>
      </c>
      <c r="E55" s="321">
        <v>127074</v>
      </c>
      <c r="F55" s="300">
        <v>28.4</v>
      </c>
      <c r="G55" s="18" t="s">
        <v>32</v>
      </c>
      <c r="H55" s="376" t="s">
        <v>156</v>
      </c>
    </row>
    <row r="56" spans="1:8" s="20" customFormat="1" ht="15.95" customHeight="1" x14ac:dyDescent="0.2">
      <c r="A56" s="337" t="s">
        <v>424</v>
      </c>
      <c r="B56" s="374">
        <v>43835</v>
      </c>
      <c r="C56" s="296" t="s">
        <v>29</v>
      </c>
      <c r="D56" s="326">
        <v>219</v>
      </c>
      <c r="E56" s="321">
        <v>127074</v>
      </c>
      <c r="F56" s="300">
        <v>28.4</v>
      </c>
      <c r="G56" s="18" t="s">
        <v>32</v>
      </c>
      <c r="H56" s="376" t="s">
        <v>34</v>
      </c>
    </row>
    <row r="57" spans="1:8" s="20" customFormat="1" ht="15.95" customHeight="1" x14ac:dyDescent="0.2">
      <c r="A57" s="335" t="s">
        <v>395</v>
      </c>
      <c r="B57" s="374">
        <v>43835</v>
      </c>
      <c r="C57" s="292" t="s">
        <v>69</v>
      </c>
      <c r="D57" s="325">
        <v>224</v>
      </c>
      <c r="E57" s="263"/>
      <c r="F57" s="298">
        <v>45</v>
      </c>
      <c r="G57" s="16">
        <v>627</v>
      </c>
      <c r="H57" s="84"/>
    </row>
    <row r="58" spans="1:8" x14ac:dyDescent="0.25">
      <c r="A58" s="335" t="s">
        <v>395</v>
      </c>
      <c r="B58" s="374">
        <v>43835</v>
      </c>
      <c r="C58" s="292" t="s">
        <v>41</v>
      </c>
      <c r="D58" s="325">
        <v>224</v>
      </c>
      <c r="E58" s="263"/>
      <c r="F58" s="299">
        <v>4.2</v>
      </c>
      <c r="G58" s="16">
        <v>627</v>
      </c>
      <c r="H58" s="125"/>
    </row>
    <row r="59" spans="1:8" s="20" customFormat="1" ht="15.95" customHeight="1" x14ac:dyDescent="0.2">
      <c r="A59" s="335" t="s">
        <v>395</v>
      </c>
      <c r="B59" s="374">
        <v>43835</v>
      </c>
      <c r="C59" s="292" t="s">
        <v>42</v>
      </c>
      <c r="D59" s="325">
        <v>224</v>
      </c>
      <c r="E59" s="263"/>
      <c r="F59" s="299">
        <v>68.48</v>
      </c>
      <c r="G59" s="16">
        <v>627</v>
      </c>
      <c r="H59" s="84"/>
    </row>
    <row r="60" spans="1:8" x14ac:dyDescent="0.25">
      <c r="A60" s="335" t="s">
        <v>79</v>
      </c>
      <c r="B60" s="374">
        <v>43866</v>
      </c>
      <c r="C60" s="293" t="s">
        <v>94</v>
      </c>
      <c r="D60" s="325"/>
      <c r="E60" s="360">
        <v>584098</v>
      </c>
      <c r="F60" s="299">
        <v>231.25</v>
      </c>
      <c r="G60" s="16">
        <v>74</v>
      </c>
      <c r="H60" s="86" t="s">
        <v>46</v>
      </c>
    </row>
    <row r="61" spans="1:8" x14ac:dyDescent="0.25">
      <c r="A61" s="335" t="s">
        <v>540</v>
      </c>
      <c r="B61" s="374">
        <v>43866</v>
      </c>
      <c r="C61" s="293" t="s">
        <v>95</v>
      </c>
      <c r="D61" s="325">
        <v>207</v>
      </c>
      <c r="E61" s="360"/>
      <c r="F61" s="299">
        <v>90.06</v>
      </c>
      <c r="G61" s="16">
        <v>799</v>
      </c>
      <c r="H61" s="86" t="s">
        <v>36</v>
      </c>
    </row>
    <row r="62" spans="1:8" x14ac:dyDescent="0.25">
      <c r="A62" s="335" t="s">
        <v>425</v>
      </c>
      <c r="B62" s="374">
        <v>43866</v>
      </c>
      <c r="C62" s="293" t="s">
        <v>96</v>
      </c>
      <c r="D62" s="325">
        <v>208</v>
      </c>
      <c r="E62" s="360">
        <v>250180</v>
      </c>
      <c r="F62" s="299">
        <v>205.41</v>
      </c>
      <c r="G62" s="16">
        <v>799</v>
      </c>
      <c r="H62" s="86" t="s">
        <v>36</v>
      </c>
    </row>
    <row r="63" spans="1:8" x14ac:dyDescent="0.25">
      <c r="A63" s="337" t="s">
        <v>546</v>
      </c>
      <c r="B63" s="374">
        <v>43866</v>
      </c>
      <c r="C63" s="292" t="s">
        <v>221</v>
      </c>
      <c r="D63" s="325">
        <v>57</v>
      </c>
      <c r="E63" s="263">
        <v>116258</v>
      </c>
      <c r="F63" s="299">
        <v>462.41</v>
      </c>
      <c r="G63" s="18" t="s">
        <v>13</v>
      </c>
      <c r="H63" s="84" t="s">
        <v>14</v>
      </c>
    </row>
    <row r="64" spans="1:8" x14ac:dyDescent="0.25">
      <c r="A64" s="337" t="s">
        <v>99</v>
      </c>
      <c r="B64" s="374">
        <v>43866</v>
      </c>
      <c r="C64" s="292" t="s">
        <v>59</v>
      </c>
      <c r="D64" s="325">
        <v>210</v>
      </c>
      <c r="E64" s="263">
        <v>196698</v>
      </c>
      <c r="F64" s="299">
        <v>578.33000000000004</v>
      </c>
      <c r="G64" s="18" t="s">
        <v>388</v>
      </c>
      <c r="H64" s="84"/>
    </row>
    <row r="65" spans="1:8" x14ac:dyDescent="0.25">
      <c r="A65" s="335" t="s">
        <v>426</v>
      </c>
      <c r="B65" s="374">
        <v>43866</v>
      </c>
      <c r="C65" s="292" t="s">
        <v>85</v>
      </c>
      <c r="D65" s="325">
        <v>204</v>
      </c>
      <c r="E65" s="263">
        <v>1409333</v>
      </c>
      <c r="F65" s="298">
        <v>579.79999999999995</v>
      </c>
      <c r="G65" s="16" t="s">
        <v>10</v>
      </c>
      <c r="H65" s="84" t="s">
        <v>10</v>
      </c>
    </row>
    <row r="66" spans="1:8" x14ac:dyDescent="0.25">
      <c r="A66" s="337" t="s">
        <v>427</v>
      </c>
      <c r="B66" s="374">
        <v>43866</v>
      </c>
      <c r="C66" s="296" t="s">
        <v>61</v>
      </c>
      <c r="D66" s="326">
        <v>215</v>
      </c>
      <c r="E66" s="321"/>
      <c r="F66" s="300">
        <v>1912.5</v>
      </c>
      <c r="G66" s="18">
        <v>623</v>
      </c>
      <c r="H66" s="376" t="s">
        <v>9</v>
      </c>
    </row>
    <row r="67" spans="1:8" x14ac:dyDescent="0.25">
      <c r="A67" s="337" t="s">
        <v>102</v>
      </c>
      <c r="B67" s="374">
        <v>43866</v>
      </c>
      <c r="C67" s="292" t="s">
        <v>62</v>
      </c>
      <c r="D67" s="325">
        <v>186</v>
      </c>
      <c r="E67" s="263"/>
      <c r="F67" s="299">
        <v>485.02</v>
      </c>
      <c r="G67" s="18" t="s">
        <v>387</v>
      </c>
      <c r="H67" s="84"/>
    </row>
    <row r="68" spans="1:8" x14ac:dyDescent="0.25">
      <c r="A68" s="337" t="s">
        <v>103</v>
      </c>
      <c r="B68" s="374">
        <v>43866</v>
      </c>
      <c r="C68" s="292" t="s">
        <v>64</v>
      </c>
      <c r="D68" s="325">
        <v>216</v>
      </c>
      <c r="E68" s="263">
        <v>2658332</v>
      </c>
      <c r="F68" s="299">
        <v>367.29</v>
      </c>
      <c r="G68" s="18" t="s">
        <v>388</v>
      </c>
      <c r="H68" s="84"/>
    </row>
    <row r="69" spans="1:8" x14ac:dyDescent="0.25">
      <c r="A69" s="337" t="s">
        <v>104</v>
      </c>
      <c r="B69" s="374">
        <v>43866</v>
      </c>
      <c r="C69" s="292" t="s">
        <v>65</v>
      </c>
      <c r="D69" s="325">
        <v>217</v>
      </c>
      <c r="E69" s="263">
        <v>267</v>
      </c>
      <c r="F69" s="299">
        <v>437.5</v>
      </c>
      <c r="G69" s="18" t="s">
        <v>389</v>
      </c>
      <c r="H69" s="84"/>
    </row>
    <row r="70" spans="1:8" x14ac:dyDescent="0.25">
      <c r="A70" s="335" t="s">
        <v>140</v>
      </c>
      <c r="B70" s="374">
        <v>43866</v>
      </c>
      <c r="C70" s="292" t="s">
        <v>68</v>
      </c>
      <c r="D70" s="325">
        <v>228</v>
      </c>
      <c r="E70" s="360">
        <v>42896</v>
      </c>
      <c r="F70" s="299">
        <v>232.5</v>
      </c>
      <c r="G70" s="16">
        <v>580</v>
      </c>
      <c r="H70" s="84"/>
    </row>
    <row r="71" spans="1:8" x14ac:dyDescent="0.25">
      <c r="A71" s="335" t="s">
        <v>50</v>
      </c>
      <c r="B71" s="374">
        <v>43866</v>
      </c>
      <c r="C71" s="292" t="s">
        <v>62</v>
      </c>
      <c r="D71" s="325">
        <v>186</v>
      </c>
      <c r="E71" s="360">
        <v>12208</v>
      </c>
      <c r="F71" s="299">
        <v>226.17</v>
      </c>
      <c r="G71" s="16">
        <v>548</v>
      </c>
      <c r="H71" s="84"/>
    </row>
    <row r="72" spans="1:8" x14ac:dyDescent="0.25">
      <c r="A72" s="338" t="s">
        <v>133</v>
      </c>
      <c r="B72" s="374">
        <v>43866</v>
      </c>
      <c r="C72" s="295" t="s">
        <v>39</v>
      </c>
      <c r="D72" s="327">
        <v>203</v>
      </c>
      <c r="E72" s="206">
        <v>5667110</v>
      </c>
      <c r="F72" s="299">
        <v>326.31</v>
      </c>
      <c r="G72" s="18">
        <v>579</v>
      </c>
      <c r="H72" s="84" t="s">
        <v>21</v>
      </c>
    </row>
    <row r="73" spans="1:8" x14ac:dyDescent="0.25">
      <c r="A73" s="337" t="s">
        <v>131</v>
      </c>
      <c r="B73" s="374">
        <v>43866</v>
      </c>
      <c r="C73" s="292" t="s">
        <v>66</v>
      </c>
      <c r="D73" s="325">
        <v>218</v>
      </c>
      <c r="E73" s="263">
        <v>745440</v>
      </c>
      <c r="F73" s="299">
        <v>89.52</v>
      </c>
      <c r="G73" s="18">
        <v>579</v>
      </c>
      <c r="H73" s="84" t="s">
        <v>21</v>
      </c>
    </row>
    <row r="74" spans="1:8" x14ac:dyDescent="0.25">
      <c r="A74" s="337" t="s">
        <v>132</v>
      </c>
      <c r="B74" s="374">
        <v>43866</v>
      </c>
      <c r="C74" s="292" t="s">
        <v>66</v>
      </c>
      <c r="D74" s="325">
        <v>218</v>
      </c>
      <c r="E74" s="263">
        <v>745440</v>
      </c>
      <c r="F74" s="299">
        <v>18.23</v>
      </c>
      <c r="G74" s="18" t="s">
        <v>38</v>
      </c>
      <c r="H74" s="84" t="s">
        <v>12</v>
      </c>
    </row>
    <row r="75" spans="1:8" x14ac:dyDescent="0.25">
      <c r="A75" s="335" t="s">
        <v>105</v>
      </c>
      <c r="B75" s="374">
        <v>43866</v>
      </c>
      <c r="C75" s="292" t="s">
        <v>71</v>
      </c>
      <c r="D75" s="325">
        <v>229</v>
      </c>
      <c r="E75" s="263"/>
      <c r="F75" s="298">
        <v>290.17</v>
      </c>
      <c r="G75" s="16">
        <v>580</v>
      </c>
      <c r="H75" s="84"/>
    </row>
    <row r="76" spans="1:8" x14ac:dyDescent="0.25">
      <c r="A76" s="338" t="s">
        <v>178</v>
      </c>
      <c r="B76" s="374">
        <v>43866</v>
      </c>
      <c r="C76" s="295" t="s">
        <v>73</v>
      </c>
      <c r="D76" s="327">
        <v>231</v>
      </c>
      <c r="E76" s="206"/>
      <c r="F76" s="299">
        <v>311.14999999999998</v>
      </c>
      <c r="G76" s="16">
        <v>579</v>
      </c>
      <c r="H76" s="84"/>
    </row>
    <row r="77" spans="1:8" x14ac:dyDescent="0.25">
      <c r="A77" s="338" t="s">
        <v>134</v>
      </c>
      <c r="B77" s="374">
        <v>43866</v>
      </c>
      <c r="C77" s="295" t="s">
        <v>121</v>
      </c>
      <c r="D77" s="327">
        <v>221</v>
      </c>
      <c r="E77" s="206"/>
      <c r="F77" s="299">
        <v>129</v>
      </c>
      <c r="G77" s="18" t="s">
        <v>32</v>
      </c>
      <c r="H77" s="84" t="s">
        <v>11</v>
      </c>
    </row>
    <row r="78" spans="1:8" x14ac:dyDescent="0.25">
      <c r="A78" s="338" t="s">
        <v>158</v>
      </c>
      <c r="B78" s="374">
        <v>43866</v>
      </c>
      <c r="C78" s="295" t="s">
        <v>147</v>
      </c>
      <c r="D78" s="327">
        <v>225</v>
      </c>
      <c r="E78" s="206">
        <v>582938</v>
      </c>
      <c r="F78" s="299">
        <v>25.63</v>
      </c>
      <c r="G78" s="16" t="s">
        <v>149</v>
      </c>
      <c r="H78" s="84" t="s">
        <v>12</v>
      </c>
    </row>
    <row r="79" spans="1:8" x14ac:dyDescent="0.25">
      <c r="A79" s="338" t="s">
        <v>158</v>
      </c>
      <c r="B79" s="374">
        <v>43866</v>
      </c>
      <c r="C79" s="295" t="s">
        <v>147</v>
      </c>
      <c r="D79" s="327">
        <v>225</v>
      </c>
      <c r="E79" s="206">
        <v>493629</v>
      </c>
      <c r="F79" s="299">
        <v>77.27</v>
      </c>
      <c r="G79" s="16">
        <v>623</v>
      </c>
      <c r="H79" s="84"/>
    </row>
    <row r="80" spans="1:8" x14ac:dyDescent="0.25">
      <c r="A80" s="338" t="s">
        <v>150</v>
      </c>
      <c r="B80" s="374">
        <v>43866</v>
      </c>
      <c r="C80" s="295" t="s">
        <v>147</v>
      </c>
      <c r="D80" s="327">
        <v>225</v>
      </c>
      <c r="E80" s="206">
        <v>582938</v>
      </c>
      <c r="F80" s="299">
        <v>1.96</v>
      </c>
      <c r="G80" s="16" t="s">
        <v>38</v>
      </c>
      <c r="H80" s="84" t="s">
        <v>12</v>
      </c>
    </row>
    <row r="81" spans="1:8" x14ac:dyDescent="0.25">
      <c r="A81" s="335" t="s">
        <v>428</v>
      </c>
      <c r="B81" s="374">
        <v>43866</v>
      </c>
      <c r="C81" s="292" t="s">
        <v>127</v>
      </c>
      <c r="D81" s="325">
        <v>226</v>
      </c>
      <c r="E81" s="263"/>
      <c r="F81" s="298">
        <v>189.97</v>
      </c>
      <c r="G81" s="16">
        <v>638</v>
      </c>
      <c r="H81" s="84" t="s">
        <v>43</v>
      </c>
    </row>
    <row r="82" spans="1:8" x14ac:dyDescent="0.25">
      <c r="A82" s="335" t="s">
        <v>139</v>
      </c>
      <c r="B82" s="374">
        <v>43866</v>
      </c>
      <c r="C82" s="292" t="s">
        <v>128</v>
      </c>
      <c r="D82" s="325">
        <v>227</v>
      </c>
      <c r="E82" s="263"/>
      <c r="F82" s="298">
        <v>433.5</v>
      </c>
      <c r="G82" s="16">
        <v>663</v>
      </c>
      <c r="H82" s="84" t="s">
        <v>11</v>
      </c>
    </row>
    <row r="83" spans="1:8" x14ac:dyDescent="0.25">
      <c r="A83" s="335" t="s">
        <v>161</v>
      </c>
      <c r="B83" s="374">
        <v>43866</v>
      </c>
      <c r="C83" s="292" t="s">
        <v>159</v>
      </c>
      <c r="D83" s="325">
        <v>232</v>
      </c>
      <c r="E83" s="263"/>
      <c r="F83" s="299">
        <v>83.6</v>
      </c>
      <c r="G83" s="16" t="s">
        <v>162</v>
      </c>
      <c r="H83" s="84" t="s">
        <v>163</v>
      </c>
    </row>
    <row r="84" spans="1:8" x14ac:dyDescent="0.25">
      <c r="A84" s="338" t="s">
        <v>429</v>
      </c>
      <c r="B84" s="374">
        <v>43866</v>
      </c>
      <c r="C84" s="295" t="s">
        <v>29</v>
      </c>
      <c r="D84" s="327">
        <v>219</v>
      </c>
      <c r="E84" s="206"/>
      <c r="F84" s="299">
        <v>28.4</v>
      </c>
      <c r="G84" s="16" t="s">
        <v>32</v>
      </c>
      <c r="H84" s="84" t="s">
        <v>43</v>
      </c>
    </row>
    <row r="85" spans="1:8" x14ac:dyDescent="0.25">
      <c r="A85" s="338" t="s">
        <v>165</v>
      </c>
      <c r="B85" s="374">
        <v>43866</v>
      </c>
      <c r="C85" s="295" t="s">
        <v>164</v>
      </c>
      <c r="D85" s="327">
        <v>220</v>
      </c>
      <c r="E85" s="206"/>
      <c r="F85" s="299">
        <v>499</v>
      </c>
      <c r="G85" s="16">
        <v>74</v>
      </c>
      <c r="H85" s="84" t="s">
        <v>166</v>
      </c>
    </row>
    <row r="86" spans="1:8" x14ac:dyDescent="0.25">
      <c r="A86" s="338" t="s">
        <v>430</v>
      </c>
      <c r="B86" s="374">
        <v>43866</v>
      </c>
      <c r="C86" s="295" t="s">
        <v>52</v>
      </c>
      <c r="D86" s="327">
        <v>223</v>
      </c>
      <c r="E86" s="206"/>
      <c r="F86" s="299">
        <f>439.78/3</f>
        <v>146.59333333333333</v>
      </c>
      <c r="G86" s="16">
        <v>663</v>
      </c>
      <c r="H86" s="84" t="s">
        <v>55</v>
      </c>
    </row>
    <row r="87" spans="1:8" x14ac:dyDescent="0.25">
      <c r="A87" s="338" t="s">
        <v>431</v>
      </c>
      <c r="B87" s="374">
        <v>43866</v>
      </c>
      <c r="C87" s="295" t="s">
        <v>52</v>
      </c>
      <c r="D87" s="327">
        <v>223</v>
      </c>
      <c r="E87" s="206"/>
      <c r="F87" s="299">
        <v>146.59333333333333</v>
      </c>
      <c r="G87" s="16">
        <v>663</v>
      </c>
      <c r="H87" s="84" t="s">
        <v>34</v>
      </c>
    </row>
    <row r="88" spans="1:8" x14ac:dyDescent="0.25">
      <c r="A88" s="338" t="s">
        <v>432</v>
      </c>
      <c r="B88" s="374">
        <v>43866</v>
      </c>
      <c r="C88" s="295" t="s">
        <v>52</v>
      </c>
      <c r="D88" s="327">
        <v>223</v>
      </c>
      <c r="E88" s="206"/>
      <c r="F88" s="299">
        <v>146.59333333333333</v>
      </c>
      <c r="G88" s="16">
        <v>663</v>
      </c>
      <c r="H88" s="84" t="s">
        <v>56</v>
      </c>
    </row>
    <row r="89" spans="1:8" x14ac:dyDescent="0.25">
      <c r="A89" s="337" t="s">
        <v>445</v>
      </c>
      <c r="B89" s="374">
        <v>43866</v>
      </c>
      <c r="C89" s="292" t="s">
        <v>16</v>
      </c>
      <c r="D89" s="325">
        <v>10</v>
      </c>
      <c r="E89" s="263"/>
      <c r="F89" s="299">
        <v>116.02</v>
      </c>
      <c r="G89" s="18" t="s">
        <v>18</v>
      </c>
      <c r="H89" s="84" t="s">
        <v>19</v>
      </c>
    </row>
    <row r="90" spans="1:8" x14ac:dyDescent="0.25">
      <c r="A90" s="337" t="s">
        <v>433</v>
      </c>
      <c r="B90" s="374">
        <v>43866</v>
      </c>
      <c r="C90" s="292" t="s">
        <v>20</v>
      </c>
      <c r="D90" s="325">
        <v>32</v>
      </c>
      <c r="E90" s="263"/>
      <c r="F90" s="299">
        <f>679.67*0.5</f>
        <v>339.83499999999998</v>
      </c>
      <c r="G90" s="18" t="s">
        <v>18</v>
      </c>
      <c r="H90" s="84" t="s">
        <v>24</v>
      </c>
    </row>
    <row r="91" spans="1:8" x14ac:dyDescent="0.25">
      <c r="A91" s="337" t="s">
        <v>434</v>
      </c>
      <c r="B91" s="374">
        <v>43866</v>
      </c>
      <c r="C91" s="292" t="s">
        <v>20</v>
      </c>
      <c r="D91" s="325">
        <v>32</v>
      </c>
      <c r="E91" s="263"/>
      <c r="F91" s="299">
        <f>679.67*0.355</f>
        <v>241.28284999999997</v>
      </c>
      <c r="G91" s="18" t="s">
        <v>18</v>
      </c>
      <c r="H91" s="84" t="s">
        <v>14</v>
      </c>
    </row>
    <row r="92" spans="1:8" x14ac:dyDescent="0.25">
      <c r="A92" s="337" t="s">
        <v>435</v>
      </c>
      <c r="B92" s="374">
        <v>43866</v>
      </c>
      <c r="C92" s="292" t="s">
        <v>20</v>
      </c>
      <c r="D92" s="325">
        <v>32</v>
      </c>
      <c r="E92" s="263"/>
      <c r="F92" s="299">
        <f>679.67*0.145</f>
        <v>98.552149999999983</v>
      </c>
      <c r="G92" s="18" t="s">
        <v>18</v>
      </c>
      <c r="H92" s="84" t="s">
        <v>19</v>
      </c>
    </row>
    <row r="93" spans="1:8" x14ac:dyDescent="0.25">
      <c r="A93" s="340" t="s">
        <v>169</v>
      </c>
      <c r="B93" s="374">
        <v>43866</v>
      </c>
      <c r="C93" s="295" t="s">
        <v>168</v>
      </c>
      <c r="D93" s="327">
        <v>233</v>
      </c>
      <c r="E93" s="206">
        <v>4760</v>
      </c>
      <c r="F93" s="299">
        <v>499</v>
      </c>
      <c r="G93" s="44">
        <v>858</v>
      </c>
      <c r="H93" s="86" t="s">
        <v>11</v>
      </c>
    </row>
    <row r="94" spans="1:8" x14ac:dyDescent="0.25">
      <c r="A94" s="335" t="s">
        <v>357</v>
      </c>
      <c r="B94" s="374">
        <v>43866</v>
      </c>
      <c r="C94" s="292" t="s">
        <v>74</v>
      </c>
      <c r="D94" s="325">
        <v>119</v>
      </c>
      <c r="E94" s="263"/>
      <c r="F94" s="298">
        <v>6.99</v>
      </c>
      <c r="G94" s="16">
        <v>543</v>
      </c>
      <c r="H94" s="84"/>
    </row>
    <row r="95" spans="1:8" x14ac:dyDescent="0.25">
      <c r="A95" s="340" t="s">
        <v>446</v>
      </c>
      <c r="B95" s="374">
        <v>43866</v>
      </c>
      <c r="C95" s="295" t="s">
        <v>29</v>
      </c>
      <c r="D95" s="327">
        <v>219</v>
      </c>
      <c r="E95" s="206"/>
      <c r="F95" s="299">
        <v>28.4</v>
      </c>
      <c r="G95" s="44" t="s">
        <v>32</v>
      </c>
      <c r="H95" s="86" t="s">
        <v>25</v>
      </c>
    </row>
    <row r="96" spans="1:8" x14ac:dyDescent="0.25">
      <c r="A96" s="334" t="s">
        <v>436</v>
      </c>
      <c r="B96" s="374">
        <v>43866</v>
      </c>
      <c r="C96" s="292" t="s">
        <v>172</v>
      </c>
      <c r="D96" s="325">
        <v>59</v>
      </c>
      <c r="E96" s="263"/>
      <c r="F96" s="298">
        <v>48.75</v>
      </c>
      <c r="G96" s="16">
        <v>618</v>
      </c>
      <c r="H96" s="84" t="s">
        <v>171</v>
      </c>
    </row>
    <row r="97" spans="1:8" x14ac:dyDescent="0.25">
      <c r="A97" s="337" t="s">
        <v>421</v>
      </c>
      <c r="B97" s="374">
        <v>43866</v>
      </c>
      <c r="C97" s="296" t="s">
        <v>29</v>
      </c>
      <c r="D97" s="326">
        <v>219</v>
      </c>
      <c r="E97" s="321"/>
      <c r="F97" s="300">
        <v>28.4</v>
      </c>
      <c r="G97" s="18" t="s">
        <v>32</v>
      </c>
      <c r="H97" s="86" t="s">
        <v>157</v>
      </c>
    </row>
    <row r="98" spans="1:8" x14ac:dyDescent="0.25">
      <c r="A98" s="337" t="s">
        <v>422</v>
      </c>
      <c r="B98" s="374">
        <v>43866</v>
      </c>
      <c r="C98" s="296" t="s">
        <v>29</v>
      </c>
      <c r="D98" s="326">
        <v>219</v>
      </c>
      <c r="E98" s="321"/>
      <c r="F98" s="300">
        <v>28.4</v>
      </c>
      <c r="G98" s="18" t="s">
        <v>32</v>
      </c>
      <c r="H98" s="376" t="s">
        <v>58</v>
      </c>
    </row>
    <row r="99" spans="1:8" x14ac:dyDescent="0.25">
      <c r="A99" s="337" t="s">
        <v>437</v>
      </c>
      <c r="B99" s="374">
        <v>43866</v>
      </c>
      <c r="C99" s="296" t="s">
        <v>29</v>
      </c>
      <c r="D99" s="326">
        <v>219</v>
      </c>
      <c r="E99" s="321"/>
      <c r="F99" s="300">
        <v>28.4</v>
      </c>
      <c r="G99" s="18" t="s">
        <v>32</v>
      </c>
      <c r="H99" s="376" t="s">
        <v>25</v>
      </c>
    </row>
    <row r="100" spans="1:8" x14ac:dyDescent="0.25">
      <c r="A100" s="337" t="s">
        <v>423</v>
      </c>
      <c r="B100" s="374">
        <v>43866</v>
      </c>
      <c r="C100" s="296" t="s">
        <v>29</v>
      </c>
      <c r="D100" s="326">
        <v>219</v>
      </c>
      <c r="E100" s="321"/>
      <c r="F100" s="300">
        <v>28.4</v>
      </c>
      <c r="G100" s="18" t="s">
        <v>32</v>
      </c>
      <c r="H100" s="376" t="s">
        <v>156</v>
      </c>
    </row>
    <row r="101" spans="1:8" x14ac:dyDescent="0.25">
      <c r="A101" s="337" t="s">
        <v>438</v>
      </c>
      <c r="B101" s="374">
        <v>43866</v>
      </c>
      <c r="C101" s="296" t="s">
        <v>29</v>
      </c>
      <c r="D101" s="326">
        <v>219</v>
      </c>
      <c r="E101" s="321"/>
      <c r="F101" s="300">
        <v>28.4</v>
      </c>
      <c r="G101" s="18" t="s">
        <v>32</v>
      </c>
      <c r="H101" s="376" t="s">
        <v>34</v>
      </c>
    </row>
    <row r="102" spans="1:8" x14ac:dyDescent="0.25">
      <c r="A102" s="335" t="s">
        <v>439</v>
      </c>
      <c r="B102" s="374">
        <v>43866</v>
      </c>
      <c r="C102" s="292" t="s">
        <v>159</v>
      </c>
      <c r="D102" s="325">
        <v>232</v>
      </c>
      <c r="E102" s="263"/>
      <c r="F102" s="299">
        <v>83.6</v>
      </c>
      <c r="G102" s="16" t="s">
        <v>162</v>
      </c>
      <c r="H102" s="84" t="s">
        <v>163</v>
      </c>
    </row>
    <row r="103" spans="1:8" x14ac:dyDescent="0.25">
      <c r="A103" s="339" t="s">
        <v>69</v>
      </c>
      <c r="B103" s="374">
        <v>43866</v>
      </c>
      <c r="C103" s="292" t="s">
        <v>69</v>
      </c>
      <c r="D103" s="325">
        <v>224</v>
      </c>
      <c r="E103" s="263"/>
      <c r="F103" s="298">
        <v>45</v>
      </c>
      <c r="G103" s="16">
        <v>627</v>
      </c>
      <c r="H103" s="84"/>
    </row>
    <row r="104" spans="1:8" x14ac:dyDescent="0.25">
      <c r="A104" s="339" t="s">
        <v>41</v>
      </c>
      <c r="B104" s="374">
        <v>43866</v>
      </c>
      <c r="C104" s="292" t="s">
        <v>41</v>
      </c>
      <c r="D104" s="325">
        <v>224</v>
      </c>
      <c r="E104" s="263"/>
      <c r="F104" s="299">
        <v>-5.01</v>
      </c>
      <c r="G104" s="16">
        <v>627</v>
      </c>
      <c r="H104" s="125"/>
    </row>
    <row r="105" spans="1:8" x14ac:dyDescent="0.25">
      <c r="A105" s="339" t="s">
        <v>42</v>
      </c>
      <c r="B105" s="374">
        <v>43866</v>
      </c>
      <c r="C105" s="292" t="s">
        <v>42</v>
      </c>
      <c r="D105" s="325">
        <v>224</v>
      </c>
      <c r="E105" s="263"/>
      <c r="F105" s="299">
        <v>82.08</v>
      </c>
      <c r="G105" s="16">
        <v>627</v>
      </c>
      <c r="H105" s="125"/>
    </row>
    <row r="106" spans="1:8" x14ac:dyDescent="0.25">
      <c r="A106" s="335" t="s">
        <v>174</v>
      </c>
      <c r="B106" s="374">
        <v>43895</v>
      </c>
      <c r="C106" s="293" t="s">
        <v>173</v>
      </c>
      <c r="D106" s="325">
        <v>205</v>
      </c>
      <c r="E106" s="360">
        <v>584098</v>
      </c>
      <c r="F106" s="299">
        <v>231.25</v>
      </c>
      <c r="G106" s="16">
        <v>74</v>
      </c>
      <c r="H106" s="86" t="s">
        <v>46</v>
      </c>
    </row>
    <row r="107" spans="1:8" x14ac:dyDescent="0.25">
      <c r="A107" s="335" t="s">
        <v>541</v>
      </c>
      <c r="B107" s="374">
        <v>43895</v>
      </c>
      <c r="C107" s="293" t="s">
        <v>175</v>
      </c>
      <c r="D107" s="325">
        <v>207</v>
      </c>
      <c r="E107" s="360"/>
      <c r="F107" s="299">
        <v>90.06</v>
      </c>
      <c r="G107" s="16">
        <v>799</v>
      </c>
      <c r="H107" s="86" t="s">
        <v>36</v>
      </c>
    </row>
    <row r="108" spans="1:8" x14ac:dyDescent="0.25">
      <c r="A108" s="337" t="s">
        <v>547</v>
      </c>
      <c r="B108" s="374">
        <v>43895</v>
      </c>
      <c r="C108" s="292" t="s">
        <v>278</v>
      </c>
      <c r="D108" s="325">
        <v>209</v>
      </c>
      <c r="E108" s="263">
        <v>116258</v>
      </c>
      <c r="F108" s="299">
        <v>462.41</v>
      </c>
      <c r="G108" s="18" t="s">
        <v>13</v>
      </c>
      <c r="H108" s="84" t="s">
        <v>14</v>
      </c>
    </row>
    <row r="109" spans="1:8" x14ac:dyDescent="0.25">
      <c r="A109" s="337" t="s">
        <v>111</v>
      </c>
      <c r="B109" s="374">
        <v>43895</v>
      </c>
      <c r="C109" s="292" t="s">
        <v>59</v>
      </c>
      <c r="D109" s="325">
        <v>210</v>
      </c>
      <c r="E109" s="263">
        <v>196698</v>
      </c>
      <c r="F109" s="299">
        <v>578.33000000000004</v>
      </c>
      <c r="G109" s="18" t="s">
        <v>388</v>
      </c>
      <c r="H109" s="84"/>
    </row>
    <row r="110" spans="1:8" x14ac:dyDescent="0.25">
      <c r="A110" s="335" t="s">
        <v>112</v>
      </c>
      <c r="B110" s="374">
        <v>43895</v>
      </c>
      <c r="C110" s="292" t="s">
        <v>177</v>
      </c>
      <c r="D110" s="325">
        <v>204</v>
      </c>
      <c r="E110" s="263">
        <v>1409333</v>
      </c>
      <c r="F110" s="298">
        <v>579.79999999999995</v>
      </c>
      <c r="G110" s="16">
        <v>765</v>
      </c>
      <c r="H110" s="84" t="s">
        <v>10</v>
      </c>
    </row>
    <row r="111" spans="1:8" x14ac:dyDescent="0.25">
      <c r="A111" s="337" t="s">
        <v>113</v>
      </c>
      <c r="B111" s="374">
        <v>43895</v>
      </c>
      <c r="C111" s="292" t="s">
        <v>62</v>
      </c>
      <c r="D111" s="325">
        <v>186</v>
      </c>
      <c r="E111" s="263"/>
      <c r="F111" s="299">
        <v>485.02</v>
      </c>
      <c r="G111" s="18" t="s">
        <v>387</v>
      </c>
      <c r="H111" s="84"/>
    </row>
    <row r="112" spans="1:8" x14ac:dyDescent="0.25">
      <c r="A112" s="337" t="s">
        <v>114</v>
      </c>
      <c r="B112" s="374">
        <v>43895</v>
      </c>
      <c r="C112" s="292" t="s">
        <v>64</v>
      </c>
      <c r="D112" s="325">
        <v>186</v>
      </c>
      <c r="E112" s="263">
        <v>2658332</v>
      </c>
      <c r="F112" s="299">
        <v>367.29</v>
      </c>
      <c r="G112" s="18" t="s">
        <v>387</v>
      </c>
      <c r="H112" s="84"/>
    </row>
    <row r="113" spans="1:8" x14ac:dyDescent="0.25">
      <c r="A113" s="338" t="s">
        <v>106</v>
      </c>
      <c r="B113" s="374">
        <v>43895</v>
      </c>
      <c r="C113" s="295" t="s">
        <v>73</v>
      </c>
      <c r="D113" s="327">
        <v>233</v>
      </c>
      <c r="E113" s="206"/>
      <c r="F113" s="299">
        <v>311.14999999999998</v>
      </c>
      <c r="G113" s="16">
        <v>579</v>
      </c>
      <c r="H113" s="84"/>
    </row>
    <row r="114" spans="1:8" x14ac:dyDescent="0.25">
      <c r="A114" s="337" t="s">
        <v>114</v>
      </c>
      <c r="B114" s="374">
        <v>43895</v>
      </c>
      <c r="C114" s="292" t="s">
        <v>62</v>
      </c>
      <c r="D114" s="325">
        <v>186</v>
      </c>
      <c r="E114" s="263">
        <v>2658332</v>
      </c>
      <c r="F114" s="299">
        <v>367.29</v>
      </c>
      <c r="G114" s="18" t="s">
        <v>387</v>
      </c>
      <c r="H114" s="84"/>
    </row>
    <row r="115" spans="1:8" x14ac:dyDescent="0.25">
      <c r="A115" s="338" t="s">
        <v>141</v>
      </c>
      <c r="B115" s="374">
        <v>43895</v>
      </c>
      <c r="C115" s="295" t="s">
        <v>39</v>
      </c>
      <c r="D115" s="327">
        <v>203</v>
      </c>
      <c r="E115" s="206">
        <v>5667110</v>
      </c>
      <c r="F115" s="299">
        <v>326.31</v>
      </c>
      <c r="G115" s="18">
        <v>579</v>
      </c>
      <c r="H115" s="84" t="s">
        <v>21</v>
      </c>
    </row>
    <row r="116" spans="1:8" x14ac:dyDescent="0.25">
      <c r="A116" s="338" t="s">
        <v>142</v>
      </c>
      <c r="B116" s="374">
        <v>43895</v>
      </c>
      <c r="C116" s="295" t="s">
        <v>121</v>
      </c>
      <c r="D116" s="327">
        <v>221</v>
      </c>
      <c r="E116" s="206"/>
      <c r="F116" s="299">
        <v>129</v>
      </c>
      <c r="G116" s="18" t="s">
        <v>179</v>
      </c>
      <c r="H116" s="84" t="s">
        <v>11</v>
      </c>
    </row>
    <row r="117" spans="1:8" x14ac:dyDescent="0.25">
      <c r="A117" s="338" t="s">
        <v>180</v>
      </c>
      <c r="B117" s="374">
        <v>43895</v>
      </c>
      <c r="C117" s="295" t="s">
        <v>147</v>
      </c>
      <c r="D117" s="327">
        <v>225</v>
      </c>
      <c r="E117" s="206">
        <v>582938</v>
      </c>
      <c r="F117" s="299">
        <v>25.63</v>
      </c>
      <c r="G117" s="16" t="s">
        <v>149</v>
      </c>
      <c r="H117" s="84" t="s">
        <v>12</v>
      </c>
    </row>
    <row r="118" spans="1:8" x14ac:dyDescent="0.25">
      <c r="A118" s="338" t="s">
        <v>180</v>
      </c>
      <c r="B118" s="374">
        <v>43895</v>
      </c>
      <c r="C118" s="295" t="s">
        <v>147</v>
      </c>
      <c r="D118" s="327">
        <v>225</v>
      </c>
      <c r="E118" s="206">
        <v>493629</v>
      </c>
      <c r="F118" s="299">
        <v>77.27</v>
      </c>
      <c r="G118" s="16">
        <v>623</v>
      </c>
      <c r="H118" s="84"/>
    </row>
    <row r="119" spans="1:8" x14ac:dyDescent="0.25">
      <c r="A119" s="338" t="s">
        <v>150</v>
      </c>
      <c r="B119" s="374">
        <v>43895</v>
      </c>
      <c r="C119" s="295" t="s">
        <v>147</v>
      </c>
      <c r="D119" s="327">
        <v>225</v>
      </c>
      <c r="E119" s="206">
        <v>582938</v>
      </c>
      <c r="F119" s="299">
        <v>1.96</v>
      </c>
      <c r="G119" s="16" t="s">
        <v>38</v>
      </c>
      <c r="H119" s="84" t="s">
        <v>12</v>
      </c>
    </row>
    <row r="120" spans="1:8" x14ac:dyDescent="0.25">
      <c r="A120" s="335" t="s">
        <v>440</v>
      </c>
      <c r="B120" s="374">
        <v>43895</v>
      </c>
      <c r="C120" s="292" t="s">
        <v>127</v>
      </c>
      <c r="D120" s="325">
        <v>226</v>
      </c>
      <c r="E120" s="263"/>
      <c r="F120" s="298">
        <v>189.97</v>
      </c>
      <c r="G120" s="16">
        <v>638</v>
      </c>
      <c r="H120" s="84" t="s">
        <v>43</v>
      </c>
    </row>
    <row r="121" spans="1:8" x14ac:dyDescent="0.25">
      <c r="A121" s="335" t="s">
        <v>441</v>
      </c>
      <c r="B121" s="374">
        <v>43895</v>
      </c>
      <c r="C121" s="292" t="s">
        <v>181</v>
      </c>
      <c r="D121" s="325">
        <v>234</v>
      </c>
      <c r="E121" s="263"/>
      <c r="F121" s="298">
        <v>226.38</v>
      </c>
      <c r="G121" s="16">
        <v>697</v>
      </c>
      <c r="H121" s="84" t="s">
        <v>25</v>
      </c>
    </row>
    <row r="122" spans="1:8" x14ac:dyDescent="0.25">
      <c r="A122" s="335" t="s">
        <v>442</v>
      </c>
      <c r="B122" s="374">
        <v>43895</v>
      </c>
      <c r="C122" s="292" t="s">
        <v>184</v>
      </c>
      <c r="D122" s="325">
        <v>235</v>
      </c>
      <c r="E122" s="263"/>
      <c r="F122" s="298">
        <v>197</v>
      </c>
      <c r="G122" s="16">
        <v>554</v>
      </c>
      <c r="H122" s="84" t="s">
        <v>43</v>
      </c>
    </row>
    <row r="123" spans="1:8" x14ac:dyDescent="0.25">
      <c r="A123" s="335" t="s">
        <v>429</v>
      </c>
      <c r="B123" s="374">
        <v>43895</v>
      </c>
      <c r="C123" s="292" t="s">
        <v>29</v>
      </c>
      <c r="D123" s="325">
        <v>219</v>
      </c>
      <c r="E123" s="263">
        <v>127074</v>
      </c>
      <c r="F123" s="298">
        <v>28.4</v>
      </c>
      <c r="G123" s="16" t="s">
        <v>32</v>
      </c>
      <c r="H123" s="84" t="s">
        <v>43</v>
      </c>
    </row>
    <row r="124" spans="1:8" x14ac:dyDescent="0.25">
      <c r="A124" s="338" t="s">
        <v>455</v>
      </c>
      <c r="B124" s="374">
        <v>43895</v>
      </c>
      <c r="C124" s="295" t="s">
        <v>52</v>
      </c>
      <c r="D124" s="327">
        <v>206</v>
      </c>
      <c r="E124" s="206"/>
      <c r="F124" s="299">
        <f>461.77/3</f>
        <v>153.92333333333332</v>
      </c>
      <c r="G124" s="16">
        <v>663</v>
      </c>
      <c r="H124" s="84" t="s">
        <v>191</v>
      </c>
    </row>
    <row r="125" spans="1:8" x14ac:dyDescent="0.25">
      <c r="A125" s="338" t="s">
        <v>431</v>
      </c>
      <c r="B125" s="374">
        <v>43895</v>
      </c>
      <c r="C125" s="295" t="s">
        <v>52</v>
      </c>
      <c r="D125" s="327">
        <v>206</v>
      </c>
      <c r="E125" s="206"/>
      <c r="F125" s="299">
        <f>461.77/3</f>
        <v>153.92333333333332</v>
      </c>
      <c r="G125" s="16">
        <v>663</v>
      </c>
      <c r="H125" s="84" t="s">
        <v>34</v>
      </c>
    </row>
    <row r="126" spans="1:8" x14ac:dyDescent="0.25">
      <c r="A126" s="338" t="s">
        <v>443</v>
      </c>
      <c r="B126" s="374">
        <v>43895</v>
      </c>
      <c r="C126" s="295" t="s">
        <v>52</v>
      </c>
      <c r="D126" s="327">
        <v>206</v>
      </c>
      <c r="E126" s="206"/>
      <c r="F126" s="299">
        <f>461.77/3</f>
        <v>153.92333333333332</v>
      </c>
      <c r="G126" s="16">
        <v>663</v>
      </c>
      <c r="H126" s="84" t="s">
        <v>33</v>
      </c>
    </row>
    <row r="127" spans="1:8" x14ac:dyDescent="0.25">
      <c r="A127" s="337" t="s">
        <v>17</v>
      </c>
      <c r="B127" s="374">
        <v>43895</v>
      </c>
      <c r="C127" s="292" t="s">
        <v>16</v>
      </c>
      <c r="D127" s="325">
        <v>10</v>
      </c>
      <c r="E127" s="263"/>
      <c r="F127" s="299">
        <v>116.02</v>
      </c>
      <c r="G127" s="18" t="s">
        <v>18</v>
      </c>
      <c r="H127" s="84" t="s">
        <v>19</v>
      </c>
    </row>
    <row r="128" spans="1:8" x14ac:dyDescent="0.25">
      <c r="A128" s="337" t="s">
        <v>188</v>
      </c>
      <c r="B128" s="374">
        <v>43895</v>
      </c>
      <c r="C128" s="292" t="s">
        <v>186</v>
      </c>
      <c r="D128" s="325">
        <v>218</v>
      </c>
      <c r="E128" s="263">
        <v>4253</v>
      </c>
      <c r="F128" s="299">
        <v>601.6</v>
      </c>
      <c r="G128" s="18" t="s">
        <v>189</v>
      </c>
      <c r="H128" s="84" t="s">
        <v>11</v>
      </c>
    </row>
    <row r="129" spans="1:8" x14ac:dyDescent="0.25">
      <c r="A129" s="337" t="s">
        <v>150</v>
      </c>
      <c r="B129" s="374">
        <v>43895</v>
      </c>
      <c r="C129" s="292" t="s">
        <v>186</v>
      </c>
      <c r="D129" s="325">
        <v>218</v>
      </c>
      <c r="E129" s="263">
        <v>4253</v>
      </c>
      <c r="F129" s="299">
        <v>29.75</v>
      </c>
      <c r="G129" s="18" t="s">
        <v>38</v>
      </c>
      <c r="H129" s="84" t="s">
        <v>11</v>
      </c>
    </row>
    <row r="130" spans="1:8" x14ac:dyDescent="0.25">
      <c r="A130" s="337" t="s">
        <v>444</v>
      </c>
      <c r="B130" s="374">
        <v>43895</v>
      </c>
      <c r="C130" s="292" t="s">
        <v>20</v>
      </c>
      <c r="D130" s="325">
        <v>32</v>
      </c>
      <c r="E130" s="263"/>
      <c r="F130" s="299">
        <f>761.1*0.5</f>
        <v>380.55</v>
      </c>
      <c r="G130" s="18" t="s">
        <v>18</v>
      </c>
      <c r="H130" s="84" t="s">
        <v>24</v>
      </c>
    </row>
    <row r="131" spans="1:8" x14ac:dyDescent="0.25">
      <c r="A131" s="337" t="s">
        <v>447</v>
      </c>
      <c r="B131" s="374">
        <v>43895</v>
      </c>
      <c r="C131" s="292" t="s">
        <v>20</v>
      </c>
      <c r="D131" s="325">
        <v>32</v>
      </c>
      <c r="E131" s="263"/>
      <c r="F131" s="299">
        <f>761.1*0.355</f>
        <v>270.19049999999999</v>
      </c>
      <c r="G131" s="18" t="s">
        <v>18</v>
      </c>
      <c r="H131" s="84" t="s">
        <v>14</v>
      </c>
    </row>
    <row r="132" spans="1:8" x14ac:dyDescent="0.25">
      <c r="A132" s="337" t="s">
        <v>448</v>
      </c>
      <c r="B132" s="374">
        <v>43895</v>
      </c>
      <c r="C132" s="292" t="s">
        <v>20</v>
      </c>
      <c r="D132" s="325">
        <v>32</v>
      </c>
      <c r="E132" s="263"/>
      <c r="F132" s="299">
        <f>761.1*0.145</f>
        <v>110.3595</v>
      </c>
      <c r="G132" s="18" t="s">
        <v>18</v>
      </c>
      <c r="H132" s="84" t="s">
        <v>19</v>
      </c>
    </row>
    <row r="133" spans="1:8" x14ac:dyDescent="0.25">
      <c r="A133" s="335" t="s">
        <v>74</v>
      </c>
      <c r="B133" s="374">
        <v>43895</v>
      </c>
      <c r="C133" s="292" t="s">
        <v>74</v>
      </c>
      <c r="D133" s="325">
        <v>119</v>
      </c>
      <c r="E133" s="263"/>
      <c r="F133" s="298">
        <v>6.99</v>
      </c>
      <c r="G133" s="16">
        <v>543</v>
      </c>
      <c r="H133" s="84"/>
    </row>
    <row r="134" spans="1:8" x14ac:dyDescent="0.25">
      <c r="A134" s="335" t="s">
        <v>449</v>
      </c>
      <c r="B134" s="374">
        <v>43895</v>
      </c>
      <c r="C134" s="292" t="s">
        <v>190</v>
      </c>
      <c r="D134" s="325"/>
      <c r="E134" s="263"/>
      <c r="F134" s="298">
        <v>215</v>
      </c>
      <c r="G134" s="16">
        <v>697</v>
      </c>
      <c r="H134" s="84" t="s">
        <v>183</v>
      </c>
    </row>
    <row r="135" spans="1:8" x14ac:dyDescent="0.25">
      <c r="A135" s="339" t="s">
        <v>41</v>
      </c>
      <c r="B135" s="374">
        <v>43895</v>
      </c>
      <c r="C135" s="292" t="s">
        <v>41</v>
      </c>
      <c r="D135" s="325">
        <v>224</v>
      </c>
      <c r="E135" s="263"/>
      <c r="F135" s="299">
        <v>20.47</v>
      </c>
      <c r="G135" s="16">
        <v>627</v>
      </c>
      <c r="H135" s="84"/>
    </row>
    <row r="136" spans="1:8" x14ac:dyDescent="0.25">
      <c r="A136" s="339" t="s">
        <v>42</v>
      </c>
      <c r="B136" s="374">
        <v>43895</v>
      </c>
      <c r="C136" s="292" t="s">
        <v>42</v>
      </c>
      <c r="D136" s="325">
        <v>224</v>
      </c>
      <c r="E136" s="263"/>
      <c r="F136" s="299">
        <v>92.46</v>
      </c>
      <c r="G136" s="16">
        <v>627</v>
      </c>
      <c r="H136" s="84"/>
    </row>
    <row r="137" spans="1:8" x14ac:dyDescent="0.25">
      <c r="A137" s="335" t="s">
        <v>541</v>
      </c>
      <c r="B137" s="374">
        <v>43926</v>
      </c>
      <c r="C137" s="293" t="s">
        <v>195</v>
      </c>
      <c r="D137" s="325">
        <v>210</v>
      </c>
      <c r="E137" s="360"/>
      <c r="F137" s="299">
        <v>90.06</v>
      </c>
      <c r="G137" s="16">
        <v>799</v>
      </c>
      <c r="H137" s="86" t="s">
        <v>36</v>
      </c>
    </row>
    <row r="138" spans="1:8" x14ac:dyDescent="0.25">
      <c r="A138" s="337" t="s">
        <v>548</v>
      </c>
      <c r="B138" s="374">
        <v>43926</v>
      </c>
      <c r="C138" s="292" t="s">
        <v>278</v>
      </c>
      <c r="D138" s="325">
        <v>209</v>
      </c>
      <c r="E138" s="263">
        <v>116258</v>
      </c>
      <c r="F138" s="299">
        <v>462.41</v>
      </c>
      <c r="G138" s="18" t="s">
        <v>13</v>
      </c>
      <c r="H138" s="84" t="s">
        <v>14</v>
      </c>
    </row>
    <row r="139" spans="1:8" x14ac:dyDescent="0.25">
      <c r="A139" s="337" t="s">
        <v>198</v>
      </c>
      <c r="B139" s="374">
        <v>43926</v>
      </c>
      <c r="C139" s="292" t="s">
        <v>59</v>
      </c>
      <c r="D139" s="325">
        <v>210</v>
      </c>
      <c r="E139" s="263">
        <v>196698</v>
      </c>
      <c r="F139" s="299">
        <v>578.33000000000004</v>
      </c>
      <c r="G139" s="18" t="s">
        <v>388</v>
      </c>
      <c r="H139" s="84"/>
    </row>
    <row r="140" spans="1:8" x14ac:dyDescent="0.25">
      <c r="A140" s="335" t="s">
        <v>200</v>
      </c>
      <c r="B140" s="374">
        <v>43926</v>
      </c>
      <c r="C140" s="292" t="s">
        <v>199</v>
      </c>
      <c r="D140" s="325">
        <v>204</v>
      </c>
      <c r="E140" s="263">
        <v>1409333</v>
      </c>
      <c r="F140" s="298">
        <v>579.79999999999995</v>
      </c>
      <c r="G140" s="16">
        <v>765</v>
      </c>
      <c r="H140" s="84" t="s">
        <v>10</v>
      </c>
    </row>
    <row r="141" spans="1:8" x14ac:dyDescent="0.25">
      <c r="A141" s="337" t="s">
        <v>201</v>
      </c>
      <c r="B141" s="374">
        <v>43926</v>
      </c>
      <c r="C141" s="292" t="s">
        <v>62</v>
      </c>
      <c r="D141" s="325">
        <v>216</v>
      </c>
      <c r="E141" s="263"/>
      <c r="F141" s="299">
        <v>485.02</v>
      </c>
      <c r="G141" s="18" t="s">
        <v>387</v>
      </c>
      <c r="H141" s="84"/>
    </row>
    <row r="142" spans="1:8" x14ac:dyDescent="0.25">
      <c r="A142" s="338" t="s">
        <v>202</v>
      </c>
      <c r="B142" s="374">
        <v>43926</v>
      </c>
      <c r="C142" s="295" t="s">
        <v>73</v>
      </c>
      <c r="D142" s="327">
        <v>233</v>
      </c>
      <c r="E142" s="206"/>
      <c r="F142" s="299">
        <v>311.14999999999998</v>
      </c>
      <c r="G142" s="16">
        <v>579</v>
      </c>
      <c r="H142" s="84"/>
    </row>
    <row r="143" spans="1:8" x14ac:dyDescent="0.25">
      <c r="A143" s="335" t="s">
        <v>203</v>
      </c>
      <c r="B143" s="374">
        <v>43926</v>
      </c>
      <c r="C143" s="292" t="s">
        <v>62</v>
      </c>
      <c r="D143" s="325">
        <v>186</v>
      </c>
      <c r="E143" s="360">
        <v>12208</v>
      </c>
      <c r="F143" s="299">
        <v>226.17</v>
      </c>
      <c r="G143" s="16">
        <v>548</v>
      </c>
      <c r="H143" s="84"/>
    </row>
    <row r="144" spans="1:8" x14ac:dyDescent="0.25">
      <c r="A144" s="335" t="s">
        <v>450</v>
      </c>
      <c r="B144" s="374">
        <v>43926</v>
      </c>
      <c r="C144" s="292" t="s">
        <v>127</v>
      </c>
      <c r="D144" s="325">
        <v>226</v>
      </c>
      <c r="E144" s="263"/>
      <c r="F144" s="298">
        <v>189.97</v>
      </c>
      <c r="G144" s="16">
        <v>638</v>
      </c>
      <c r="H144" s="84" t="s">
        <v>43</v>
      </c>
    </row>
    <row r="145" spans="1:8" x14ac:dyDescent="0.25">
      <c r="A145" s="335" t="s">
        <v>451</v>
      </c>
      <c r="B145" s="374">
        <v>43926</v>
      </c>
      <c r="C145" s="292" t="s">
        <v>192</v>
      </c>
      <c r="D145" s="325">
        <v>59</v>
      </c>
      <c r="E145" s="263"/>
      <c r="F145" s="298">
        <v>48.75</v>
      </c>
      <c r="G145" s="16">
        <v>618</v>
      </c>
      <c r="H145" s="84" t="s">
        <v>171</v>
      </c>
    </row>
    <row r="146" spans="1:8" x14ac:dyDescent="0.25">
      <c r="A146" s="339" t="s">
        <v>193</v>
      </c>
      <c r="B146" s="374">
        <v>43926</v>
      </c>
      <c r="C146" s="292" t="s">
        <v>193</v>
      </c>
      <c r="D146" s="325">
        <v>236</v>
      </c>
      <c r="E146" s="263">
        <v>2197438</v>
      </c>
      <c r="F146" s="298">
        <v>59</v>
      </c>
      <c r="G146" s="16">
        <v>576</v>
      </c>
      <c r="H146" s="84" t="s">
        <v>171</v>
      </c>
    </row>
    <row r="147" spans="1:8" x14ac:dyDescent="0.25">
      <c r="A147" s="339" t="s">
        <v>452</v>
      </c>
      <c r="B147" s="374">
        <v>43926</v>
      </c>
      <c r="C147" s="292" t="s">
        <v>29</v>
      </c>
      <c r="D147" s="325">
        <v>219</v>
      </c>
      <c r="E147" s="263">
        <v>113929</v>
      </c>
      <c r="F147" s="298">
        <v>28.4</v>
      </c>
      <c r="G147" s="16" t="s">
        <v>32</v>
      </c>
      <c r="H147" s="84" t="s">
        <v>25</v>
      </c>
    </row>
    <row r="148" spans="1:8" x14ac:dyDescent="0.25">
      <c r="A148" s="339" t="s">
        <v>421</v>
      </c>
      <c r="B148" s="374">
        <v>43926</v>
      </c>
      <c r="C148" s="292" t="s">
        <v>29</v>
      </c>
      <c r="D148" s="325">
        <v>219</v>
      </c>
      <c r="E148" s="263">
        <v>113813</v>
      </c>
      <c r="F148" s="298">
        <v>28.4</v>
      </c>
      <c r="G148" s="16" t="s">
        <v>32</v>
      </c>
      <c r="H148" s="84" t="s">
        <v>157</v>
      </c>
    </row>
    <row r="149" spans="1:8" x14ac:dyDescent="0.25">
      <c r="A149" s="339" t="s">
        <v>422</v>
      </c>
      <c r="B149" s="374">
        <v>43926</v>
      </c>
      <c r="C149" s="292" t="s">
        <v>29</v>
      </c>
      <c r="D149" s="325">
        <v>219</v>
      </c>
      <c r="E149" s="263">
        <v>113813</v>
      </c>
      <c r="F149" s="298">
        <v>28.4</v>
      </c>
      <c r="G149" s="16" t="s">
        <v>32</v>
      </c>
      <c r="H149" s="84" t="s">
        <v>58</v>
      </c>
    </row>
    <row r="150" spans="1:8" x14ac:dyDescent="0.25">
      <c r="A150" s="339" t="s">
        <v>452</v>
      </c>
      <c r="B150" s="374">
        <v>43926</v>
      </c>
      <c r="C150" s="292" t="s">
        <v>29</v>
      </c>
      <c r="D150" s="325">
        <v>219</v>
      </c>
      <c r="E150" s="263">
        <v>113813</v>
      </c>
      <c r="F150" s="298">
        <v>28.4</v>
      </c>
      <c r="G150" s="16" t="s">
        <v>32</v>
      </c>
      <c r="H150" s="84" t="s">
        <v>25</v>
      </c>
    </row>
    <row r="151" spans="1:8" x14ac:dyDescent="0.25">
      <c r="A151" s="339" t="s">
        <v>423</v>
      </c>
      <c r="B151" s="374">
        <v>43926</v>
      </c>
      <c r="C151" s="292" t="s">
        <v>29</v>
      </c>
      <c r="D151" s="325">
        <v>219</v>
      </c>
      <c r="E151" s="263">
        <v>113813</v>
      </c>
      <c r="F151" s="298">
        <v>28.4</v>
      </c>
      <c r="G151" s="16" t="s">
        <v>32</v>
      </c>
      <c r="H151" s="84" t="s">
        <v>156</v>
      </c>
    </row>
    <row r="152" spans="1:8" x14ac:dyDescent="0.25">
      <c r="A152" s="339" t="s">
        <v>453</v>
      </c>
      <c r="B152" s="374">
        <v>43926</v>
      </c>
      <c r="C152" s="292" t="s">
        <v>29</v>
      </c>
      <c r="D152" s="325">
        <v>219</v>
      </c>
      <c r="E152" s="263">
        <v>113813</v>
      </c>
      <c r="F152" s="298">
        <v>28.4</v>
      </c>
      <c r="G152" s="16" t="s">
        <v>32</v>
      </c>
      <c r="H152" s="84" t="s">
        <v>34</v>
      </c>
    </row>
    <row r="153" spans="1:8" x14ac:dyDescent="0.25">
      <c r="A153" s="335" t="s">
        <v>439</v>
      </c>
      <c r="B153" s="374">
        <v>43926</v>
      </c>
      <c r="C153" s="292" t="s">
        <v>159</v>
      </c>
      <c r="D153" s="325">
        <v>232</v>
      </c>
      <c r="E153" s="263"/>
      <c r="F153" s="299">
        <v>101.27</v>
      </c>
      <c r="G153" s="16" t="s">
        <v>162</v>
      </c>
      <c r="H153" s="84" t="s">
        <v>163</v>
      </c>
    </row>
    <row r="154" spans="1:8" x14ac:dyDescent="0.25">
      <c r="A154" s="339" t="s">
        <v>429</v>
      </c>
      <c r="B154" s="374">
        <v>43926</v>
      </c>
      <c r="C154" s="292" t="s">
        <v>29</v>
      </c>
      <c r="D154" s="325">
        <v>219</v>
      </c>
      <c r="E154" s="263"/>
      <c r="F154" s="298">
        <v>28.4</v>
      </c>
      <c r="G154" s="16" t="s">
        <v>32</v>
      </c>
      <c r="H154" s="84" t="s">
        <v>43</v>
      </c>
    </row>
    <row r="155" spans="1:8" x14ac:dyDescent="0.25">
      <c r="A155" s="339" t="s">
        <v>454</v>
      </c>
      <c r="B155" s="374">
        <v>43926</v>
      </c>
      <c r="C155" s="292" t="s">
        <v>28</v>
      </c>
      <c r="D155" s="325">
        <v>220</v>
      </c>
      <c r="E155" s="263"/>
      <c r="F155" s="298">
        <v>200</v>
      </c>
      <c r="G155" s="16">
        <v>799</v>
      </c>
      <c r="H155" s="86" t="s">
        <v>36</v>
      </c>
    </row>
    <row r="156" spans="1:8" x14ac:dyDescent="0.25">
      <c r="A156" s="338" t="s">
        <v>455</v>
      </c>
      <c r="B156" s="374">
        <v>43926</v>
      </c>
      <c r="C156" s="295" t="s">
        <v>52</v>
      </c>
      <c r="D156" s="327">
        <v>223</v>
      </c>
      <c r="E156" s="206"/>
      <c r="F156" s="299">
        <f>532.73/5</f>
        <v>106.54600000000001</v>
      </c>
      <c r="G156" s="16">
        <v>663</v>
      </c>
      <c r="H156" s="84" t="s">
        <v>191</v>
      </c>
    </row>
    <row r="157" spans="1:8" x14ac:dyDescent="0.25">
      <c r="A157" s="338" t="s">
        <v>412</v>
      </c>
      <c r="B157" s="374">
        <v>43926</v>
      </c>
      <c r="C157" s="295" t="s">
        <v>52</v>
      </c>
      <c r="D157" s="327">
        <v>223</v>
      </c>
      <c r="E157" s="206"/>
      <c r="F157" s="299">
        <f>532.73/5</f>
        <v>106.54600000000001</v>
      </c>
      <c r="G157" s="16">
        <v>663</v>
      </c>
      <c r="H157" s="84" t="s">
        <v>34</v>
      </c>
    </row>
    <row r="158" spans="1:8" x14ac:dyDescent="0.25">
      <c r="A158" s="338" t="s">
        <v>443</v>
      </c>
      <c r="B158" s="374">
        <v>43926</v>
      </c>
      <c r="C158" s="295" t="s">
        <v>52</v>
      </c>
      <c r="D158" s="327">
        <v>223</v>
      </c>
      <c r="E158" s="206"/>
      <c r="F158" s="299">
        <f>532.73/5</f>
        <v>106.54600000000001</v>
      </c>
      <c r="G158" s="16">
        <v>663</v>
      </c>
      <c r="H158" s="84" t="s">
        <v>33</v>
      </c>
    </row>
    <row r="159" spans="1:8" x14ac:dyDescent="0.25">
      <c r="A159" s="339" t="s">
        <v>456</v>
      </c>
      <c r="B159" s="374">
        <v>43926</v>
      </c>
      <c r="C159" s="292" t="s">
        <v>52</v>
      </c>
      <c r="D159" s="325">
        <v>223</v>
      </c>
      <c r="E159" s="263"/>
      <c r="F159" s="298">
        <f>532.73/5</f>
        <v>106.54600000000001</v>
      </c>
      <c r="G159" s="16">
        <v>663</v>
      </c>
      <c r="H159" s="84" t="s">
        <v>43</v>
      </c>
    </row>
    <row r="160" spans="1:8" x14ac:dyDescent="0.25">
      <c r="A160" s="339" t="s">
        <v>457</v>
      </c>
      <c r="B160" s="374">
        <v>43926</v>
      </c>
      <c r="C160" s="292" t="s">
        <v>52</v>
      </c>
      <c r="D160" s="325">
        <v>223</v>
      </c>
      <c r="E160" s="263"/>
      <c r="F160" s="298">
        <f>532.73/5</f>
        <v>106.54600000000001</v>
      </c>
      <c r="G160" s="16">
        <v>663</v>
      </c>
      <c r="H160" s="84" t="s">
        <v>194</v>
      </c>
    </row>
    <row r="161" spans="1:8" x14ac:dyDescent="0.25">
      <c r="A161" s="337" t="s">
        <v>458</v>
      </c>
      <c r="B161" s="374">
        <v>43926</v>
      </c>
      <c r="C161" s="292" t="s">
        <v>16</v>
      </c>
      <c r="D161" s="325">
        <v>10</v>
      </c>
      <c r="E161" s="263"/>
      <c r="F161" s="299">
        <v>116.02</v>
      </c>
      <c r="G161" s="18" t="s">
        <v>18</v>
      </c>
      <c r="H161" s="84" t="s">
        <v>19</v>
      </c>
    </row>
    <row r="162" spans="1:8" x14ac:dyDescent="0.25">
      <c r="A162" s="339" t="s">
        <v>459</v>
      </c>
      <c r="B162" s="374">
        <v>43926</v>
      </c>
      <c r="C162" s="292" t="s">
        <v>209</v>
      </c>
      <c r="D162" s="325">
        <v>237</v>
      </c>
      <c r="E162" s="263">
        <v>285209</v>
      </c>
      <c r="F162" s="298">
        <v>49.99</v>
      </c>
      <c r="G162" s="16">
        <v>579</v>
      </c>
      <c r="H162" s="84" t="s">
        <v>36</v>
      </c>
    </row>
    <row r="163" spans="1:8" x14ac:dyDescent="0.25">
      <c r="A163" s="337" t="s">
        <v>433</v>
      </c>
      <c r="B163" s="374">
        <v>43926</v>
      </c>
      <c r="C163" s="292" t="s">
        <v>20</v>
      </c>
      <c r="D163" s="325">
        <v>32</v>
      </c>
      <c r="E163" s="263"/>
      <c r="F163" s="299">
        <f>732.06*0.5</f>
        <v>366.03</v>
      </c>
      <c r="G163" s="18" t="s">
        <v>18</v>
      </c>
      <c r="H163" s="84" t="s">
        <v>24</v>
      </c>
    </row>
    <row r="164" spans="1:8" x14ac:dyDescent="0.25">
      <c r="A164" s="337" t="s">
        <v>434</v>
      </c>
      <c r="B164" s="374">
        <v>43926</v>
      </c>
      <c r="C164" s="292" t="s">
        <v>20</v>
      </c>
      <c r="D164" s="325">
        <v>32</v>
      </c>
      <c r="E164" s="263"/>
      <c r="F164" s="299">
        <f>732.06*0.355</f>
        <v>259.88129999999995</v>
      </c>
      <c r="G164" s="18" t="s">
        <v>18</v>
      </c>
      <c r="H164" s="84" t="s">
        <v>14</v>
      </c>
    </row>
    <row r="165" spans="1:8" x14ac:dyDescent="0.25">
      <c r="A165" s="337" t="s">
        <v>435</v>
      </c>
      <c r="B165" s="374">
        <v>43926</v>
      </c>
      <c r="C165" s="292" t="s">
        <v>20</v>
      </c>
      <c r="D165" s="325">
        <v>32</v>
      </c>
      <c r="E165" s="263"/>
      <c r="F165" s="299">
        <f>732.06*0.145</f>
        <v>106.14869999999999</v>
      </c>
      <c r="G165" s="18" t="s">
        <v>18</v>
      </c>
      <c r="H165" s="84" t="s">
        <v>19</v>
      </c>
    </row>
    <row r="166" spans="1:8" x14ac:dyDescent="0.25">
      <c r="A166" s="337" t="s">
        <v>357</v>
      </c>
      <c r="B166" s="374">
        <v>43926</v>
      </c>
      <c r="C166" s="292" t="s">
        <v>74</v>
      </c>
      <c r="D166" s="325">
        <v>119</v>
      </c>
      <c r="E166" s="263"/>
      <c r="F166" s="299">
        <v>6.99</v>
      </c>
      <c r="G166" s="18" t="s">
        <v>393</v>
      </c>
      <c r="H166" s="84"/>
    </row>
    <row r="167" spans="1:8" x14ac:dyDescent="0.25">
      <c r="A167" s="337" t="s">
        <v>460</v>
      </c>
      <c r="B167" s="374">
        <v>43926</v>
      </c>
      <c r="C167" s="292" t="s">
        <v>28</v>
      </c>
      <c r="D167" s="325">
        <v>220</v>
      </c>
      <c r="E167" s="263">
        <v>9732</v>
      </c>
      <c r="F167" s="299">
        <v>450</v>
      </c>
      <c r="G167" s="18" t="s">
        <v>146</v>
      </c>
      <c r="H167" s="84" t="s">
        <v>208</v>
      </c>
    </row>
    <row r="168" spans="1:8" x14ac:dyDescent="0.25">
      <c r="A168" s="339" t="s">
        <v>437</v>
      </c>
      <c r="B168" s="374">
        <v>43926</v>
      </c>
      <c r="C168" s="292" t="s">
        <v>29</v>
      </c>
      <c r="D168" s="325">
        <v>219</v>
      </c>
      <c r="E168" s="263">
        <v>157763</v>
      </c>
      <c r="F168" s="298">
        <v>28.4</v>
      </c>
      <c r="G168" s="16" t="s">
        <v>32</v>
      </c>
      <c r="H168" s="84" t="s">
        <v>25</v>
      </c>
    </row>
    <row r="169" spans="1:8" x14ac:dyDescent="0.25">
      <c r="A169" s="339" t="s">
        <v>422</v>
      </c>
      <c r="B169" s="374">
        <v>43926</v>
      </c>
      <c r="C169" s="292" t="s">
        <v>29</v>
      </c>
      <c r="D169" s="325">
        <v>219</v>
      </c>
      <c r="E169" s="263">
        <v>113813</v>
      </c>
      <c r="F169" s="298">
        <v>22.9</v>
      </c>
      <c r="G169" s="16" t="s">
        <v>32</v>
      </c>
      <c r="H169" s="84" t="s">
        <v>58</v>
      </c>
    </row>
    <row r="170" spans="1:8" x14ac:dyDescent="0.25">
      <c r="A170" s="339" t="s">
        <v>437</v>
      </c>
      <c r="B170" s="374">
        <v>43926</v>
      </c>
      <c r="C170" s="292" t="s">
        <v>29</v>
      </c>
      <c r="D170" s="325">
        <v>219</v>
      </c>
      <c r="E170" s="263">
        <v>113813</v>
      </c>
      <c r="F170" s="298">
        <v>22.9</v>
      </c>
      <c r="G170" s="16" t="s">
        <v>32</v>
      </c>
      <c r="H170" s="84" t="s">
        <v>25</v>
      </c>
    </row>
    <row r="171" spans="1:8" x14ac:dyDescent="0.25">
      <c r="A171" s="335" t="s">
        <v>461</v>
      </c>
      <c r="B171" s="374">
        <v>43926</v>
      </c>
      <c r="C171" s="292" t="s">
        <v>29</v>
      </c>
      <c r="D171" s="325">
        <v>219</v>
      </c>
      <c r="E171" s="263">
        <v>113813</v>
      </c>
      <c r="F171" s="298">
        <v>22.9</v>
      </c>
      <c r="G171" s="16" t="s">
        <v>32</v>
      </c>
      <c r="H171" s="84" t="s">
        <v>157</v>
      </c>
    </row>
    <row r="172" spans="1:8" x14ac:dyDescent="0.25">
      <c r="A172" s="335" t="s">
        <v>439</v>
      </c>
      <c r="B172" s="374">
        <v>43926</v>
      </c>
      <c r="C172" s="292" t="s">
        <v>159</v>
      </c>
      <c r="D172" s="325">
        <v>232</v>
      </c>
      <c r="E172" s="263"/>
      <c r="F172" s="299">
        <v>101.46</v>
      </c>
      <c r="G172" s="16" t="s">
        <v>162</v>
      </c>
      <c r="H172" s="84" t="s">
        <v>163</v>
      </c>
    </row>
    <row r="173" spans="1:8" x14ac:dyDescent="0.25">
      <c r="A173" s="339" t="s">
        <v>41</v>
      </c>
      <c r="B173" s="374">
        <v>43926</v>
      </c>
      <c r="C173" s="292" t="s">
        <v>41</v>
      </c>
      <c r="D173" s="325">
        <v>224</v>
      </c>
      <c r="E173" s="263"/>
      <c r="F173" s="299">
        <v>78.42</v>
      </c>
      <c r="G173" s="16">
        <v>627</v>
      </c>
      <c r="H173" s="84"/>
    </row>
    <row r="174" spans="1:8" x14ac:dyDescent="0.25">
      <c r="A174" s="339" t="s">
        <v>42</v>
      </c>
      <c r="B174" s="374">
        <v>43926</v>
      </c>
      <c r="C174" s="292" t="s">
        <v>42</v>
      </c>
      <c r="D174" s="325">
        <v>224</v>
      </c>
      <c r="E174" s="263"/>
      <c r="F174" s="299">
        <v>93.62</v>
      </c>
      <c r="G174" s="16">
        <v>627</v>
      </c>
      <c r="H174" s="84"/>
    </row>
    <row r="175" spans="1:8" x14ac:dyDescent="0.25">
      <c r="A175" s="335" t="s">
        <v>542</v>
      </c>
      <c r="B175" s="374">
        <v>43956</v>
      </c>
      <c r="C175" s="293" t="s">
        <v>213</v>
      </c>
      <c r="D175" s="325">
        <v>207</v>
      </c>
      <c r="E175" s="360"/>
      <c r="F175" s="299">
        <v>90.06</v>
      </c>
      <c r="G175" s="16">
        <v>799</v>
      </c>
      <c r="H175" s="86" t="s">
        <v>36</v>
      </c>
    </row>
    <row r="176" spans="1:8" x14ac:dyDescent="0.25">
      <c r="A176" s="337" t="s">
        <v>549</v>
      </c>
      <c r="B176" s="374">
        <v>43956</v>
      </c>
      <c r="C176" s="292" t="s">
        <v>221</v>
      </c>
      <c r="D176" s="325">
        <v>209</v>
      </c>
      <c r="E176" s="263">
        <v>116258</v>
      </c>
      <c r="F176" s="299">
        <v>462.41</v>
      </c>
      <c r="G176" s="18" t="s">
        <v>13</v>
      </c>
      <c r="H176" s="84" t="s">
        <v>14</v>
      </c>
    </row>
    <row r="177" spans="1:8" x14ac:dyDescent="0.25">
      <c r="A177" s="335" t="s">
        <v>218</v>
      </c>
      <c r="B177" s="374">
        <v>43956</v>
      </c>
      <c r="C177" s="292" t="s">
        <v>217</v>
      </c>
      <c r="D177" s="325">
        <v>204</v>
      </c>
      <c r="E177" s="263">
        <v>1409333</v>
      </c>
      <c r="F177" s="298">
        <v>579.79999999999995</v>
      </c>
      <c r="G177" s="16" t="s">
        <v>10</v>
      </c>
      <c r="H177" s="84" t="s">
        <v>10</v>
      </c>
    </row>
    <row r="178" spans="1:8" x14ac:dyDescent="0.25">
      <c r="A178" s="338" t="s">
        <v>219</v>
      </c>
      <c r="B178" s="374">
        <v>43956</v>
      </c>
      <c r="C178" s="295" t="s">
        <v>73</v>
      </c>
      <c r="D178" s="327">
        <v>231</v>
      </c>
      <c r="E178" s="206"/>
      <c r="F178" s="299">
        <v>311.14999999999998</v>
      </c>
      <c r="G178" s="16">
        <v>579</v>
      </c>
      <c r="H178" s="84"/>
    </row>
    <row r="179" spans="1:8" x14ac:dyDescent="0.25">
      <c r="A179" s="335" t="s">
        <v>220</v>
      </c>
      <c r="B179" s="374">
        <v>43956</v>
      </c>
      <c r="C179" s="292" t="s">
        <v>62</v>
      </c>
      <c r="D179" s="325">
        <v>548</v>
      </c>
      <c r="E179" s="360">
        <v>12208</v>
      </c>
      <c r="F179" s="299">
        <v>226.17</v>
      </c>
      <c r="G179" s="16">
        <v>765</v>
      </c>
      <c r="H179" s="84"/>
    </row>
    <row r="180" spans="1:8" x14ac:dyDescent="0.25">
      <c r="A180" s="339" t="s">
        <v>437</v>
      </c>
      <c r="B180" s="374">
        <v>43956</v>
      </c>
      <c r="C180" s="292" t="s">
        <v>29</v>
      </c>
      <c r="D180" s="325">
        <v>219</v>
      </c>
      <c r="E180" s="263">
        <v>113929</v>
      </c>
      <c r="F180" s="298">
        <v>28.4</v>
      </c>
      <c r="G180" s="16" t="s">
        <v>32</v>
      </c>
      <c r="H180" s="84" t="s">
        <v>25</v>
      </c>
    </row>
    <row r="181" spans="1:8" x14ac:dyDescent="0.25">
      <c r="A181" s="336" t="s">
        <v>449</v>
      </c>
      <c r="B181" s="374">
        <v>43956</v>
      </c>
      <c r="C181" s="296" t="s">
        <v>221</v>
      </c>
      <c r="D181" s="326">
        <v>219</v>
      </c>
      <c r="E181" s="361"/>
      <c r="F181" s="300">
        <v>46.29</v>
      </c>
      <c r="G181" s="318">
        <v>697</v>
      </c>
      <c r="H181" s="376" t="s">
        <v>183</v>
      </c>
    </row>
    <row r="182" spans="1:8" x14ac:dyDescent="0.25">
      <c r="A182" s="336" t="s">
        <v>449</v>
      </c>
      <c r="B182" s="374">
        <v>43956</v>
      </c>
      <c r="C182" s="296" t="s">
        <v>221</v>
      </c>
      <c r="D182" s="326">
        <v>219</v>
      </c>
      <c r="E182" s="361"/>
      <c r="F182" s="300">
        <v>128.6</v>
      </c>
      <c r="G182" s="318">
        <v>697</v>
      </c>
      <c r="H182" s="376" t="s">
        <v>183</v>
      </c>
    </row>
    <row r="183" spans="1:8" x14ac:dyDescent="0.25">
      <c r="A183" s="337" t="s">
        <v>343</v>
      </c>
      <c r="B183" s="374">
        <v>43956</v>
      </c>
      <c r="C183" s="292" t="s">
        <v>74</v>
      </c>
      <c r="D183" s="325">
        <v>221</v>
      </c>
      <c r="E183" s="263"/>
      <c r="F183" s="299">
        <v>6.99</v>
      </c>
      <c r="G183" s="18" t="s">
        <v>393</v>
      </c>
      <c r="H183" s="84"/>
    </row>
    <row r="184" spans="1:8" x14ac:dyDescent="0.25">
      <c r="A184" s="337" t="s">
        <v>433</v>
      </c>
      <c r="B184" s="374">
        <v>43956</v>
      </c>
      <c r="C184" s="292" t="s">
        <v>20</v>
      </c>
      <c r="D184" s="325">
        <v>32</v>
      </c>
      <c r="E184" s="263"/>
      <c r="F184" s="299">
        <f>909.37*0.5</f>
        <v>454.685</v>
      </c>
      <c r="G184" s="18" t="s">
        <v>18</v>
      </c>
      <c r="H184" s="84" t="s">
        <v>24</v>
      </c>
    </row>
    <row r="185" spans="1:8" x14ac:dyDescent="0.25">
      <c r="A185" s="337" t="s">
        <v>462</v>
      </c>
      <c r="B185" s="374">
        <v>43956</v>
      </c>
      <c r="C185" s="292" t="s">
        <v>20</v>
      </c>
      <c r="D185" s="325">
        <v>32</v>
      </c>
      <c r="E185" s="263"/>
      <c r="F185" s="299">
        <f>909.37*0.355</f>
        <v>322.82634999999999</v>
      </c>
      <c r="G185" s="18" t="s">
        <v>18</v>
      </c>
      <c r="H185" s="84" t="s">
        <v>14</v>
      </c>
    </row>
    <row r="186" spans="1:8" x14ac:dyDescent="0.25">
      <c r="A186" s="337" t="s">
        <v>463</v>
      </c>
      <c r="B186" s="374">
        <v>43956</v>
      </c>
      <c r="C186" s="292" t="s">
        <v>20</v>
      </c>
      <c r="D186" s="325">
        <v>32</v>
      </c>
      <c r="E186" s="263"/>
      <c r="F186" s="299">
        <f>909.37*0.145</f>
        <v>131.85864999999998</v>
      </c>
      <c r="G186" s="18" t="s">
        <v>18</v>
      </c>
      <c r="H186" s="84" t="s">
        <v>19</v>
      </c>
    </row>
    <row r="187" spans="1:8" x14ac:dyDescent="0.25">
      <c r="A187" s="337" t="s">
        <v>463</v>
      </c>
      <c r="B187" s="374">
        <v>43956</v>
      </c>
      <c r="C187" s="292" t="s">
        <v>16</v>
      </c>
      <c r="D187" s="325">
        <v>10</v>
      </c>
      <c r="E187" s="263"/>
      <c r="F187" s="299">
        <v>116.02</v>
      </c>
      <c r="G187" s="18" t="s">
        <v>18</v>
      </c>
      <c r="H187" s="84" t="s">
        <v>19</v>
      </c>
    </row>
    <row r="188" spans="1:8" x14ac:dyDescent="0.25">
      <c r="A188" s="338" t="s">
        <v>455</v>
      </c>
      <c r="B188" s="374">
        <v>43956</v>
      </c>
      <c r="C188" s="295" t="s">
        <v>52</v>
      </c>
      <c r="D188" s="327">
        <v>223</v>
      </c>
      <c r="E188" s="206"/>
      <c r="F188" s="299">
        <f>546.73/5</f>
        <v>109.346</v>
      </c>
      <c r="G188" s="16">
        <v>663</v>
      </c>
      <c r="H188" s="84" t="s">
        <v>191</v>
      </c>
    </row>
    <row r="189" spans="1:8" x14ac:dyDescent="0.25">
      <c r="A189" s="338" t="s">
        <v>412</v>
      </c>
      <c r="B189" s="374">
        <v>43956</v>
      </c>
      <c r="C189" s="295" t="s">
        <v>52</v>
      </c>
      <c r="D189" s="327">
        <v>223</v>
      </c>
      <c r="E189" s="206"/>
      <c r="F189" s="299">
        <f>546.73/5</f>
        <v>109.346</v>
      </c>
      <c r="G189" s="16">
        <v>663</v>
      </c>
      <c r="H189" s="84" t="s">
        <v>34</v>
      </c>
    </row>
    <row r="190" spans="1:8" x14ac:dyDescent="0.25">
      <c r="A190" s="338" t="s">
        <v>443</v>
      </c>
      <c r="B190" s="374">
        <v>43956</v>
      </c>
      <c r="C190" s="295" t="s">
        <v>52</v>
      </c>
      <c r="D190" s="327">
        <v>223</v>
      </c>
      <c r="E190" s="206"/>
      <c r="F190" s="299">
        <f>546.73/5</f>
        <v>109.346</v>
      </c>
      <c r="G190" s="16">
        <v>663</v>
      </c>
      <c r="H190" s="84" t="s">
        <v>33</v>
      </c>
    </row>
    <row r="191" spans="1:8" x14ac:dyDescent="0.25">
      <c r="A191" s="339" t="s">
        <v>456</v>
      </c>
      <c r="B191" s="374">
        <v>43956</v>
      </c>
      <c r="C191" s="292" t="s">
        <v>52</v>
      </c>
      <c r="D191" s="325">
        <v>223</v>
      </c>
      <c r="E191" s="263"/>
      <c r="F191" s="298">
        <f>546.73/5</f>
        <v>109.346</v>
      </c>
      <c r="G191" s="16">
        <v>663</v>
      </c>
      <c r="H191" s="84" t="s">
        <v>43</v>
      </c>
    </row>
    <row r="192" spans="1:8" x14ac:dyDescent="0.25">
      <c r="A192" s="339" t="s">
        <v>457</v>
      </c>
      <c r="B192" s="374">
        <v>43956</v>
      </c>
      <c r="C192" s="292" t="s">
        <v>52</v>
      </c>
      <c r="D192" s="325">
        <v>223</v>
      </c>
      <c r="E192" s="263"/>
      <c r="F192" s="298">
        <f>546.73/5</f>
        <v>109.346</v>
      </c>
      <c r="G192" s="16">
        <v>663</v>
      </c>
      <c r="H192" s="84" t="s">
        <v>194</v>
      </c>
    </row>
    <row r="193" spans="1:8" x14ac:dyDescent="0.25">
      <c r="A193" s="337" t="s">
        <v>533</v>
      </c>
      <c r="B193" s="374">
        <v>43956</v>
      </c>
      <c r="C193" s="292" t="s">
        <v>471</v>
      </c>
      <c r="D193" s="325">
        <v>238</v>
      </c>
      <c r="E193" s="263"/>
      <c r="F193" s="299">
        <v>100</v>
      </c>
      <c r="G193" s="18" t="s">
        <v>26</v>
      </c>
      <c r="H193" s="84" t="s">
        <v>36</v>
      </c>
    </row>
    <row r="194" spans="1:8" x14ac:dyDescent="0.25">
      <c r="A194" s="339" t="s">
        <v>429</v>
      </c>
      <c r="B194" s="374">
        <v>43956</v>
      </c>
      <c r="C194" s="292" t="s">
        <v>29</v>
      </c>
      <c r="D194" s="325">
        <v>223</v>
      </c>
      <c r="E194" s="263"/>
      <c r="F194" s="298">
        <v>28.4</v>
      </c>
      <c r="G194" s="16" t="s">
        <v>32</v>
      </c>
      <c r="H194" s="84" t="s">
        <v>43</v>
      </c>
    </row>
    <row r="195" spans="1:8" x14ac:dyDescent="0.25">
      <c r="A195" s="339" t="s">
        <v>225</v>
      </c>
      <c r="B195" s="374">
        <v>43956</v>
      </c>
      <c r="C195" s="292" t="s">
        <v>209</v>
      </c>
      <c r="D195" s="325">
        <v>237</v>
      </c>
      <c r="E195" s="263">
        <v>285209</v>
      </c>
      <c r="F195" s="298">
        <v>49.99</v>
      </c>
      <c r="G195" s="16">
        <v>579</v>
      </c>
      <c r="H195" s="84" t="s">
        <v>36</v>
      </c>
    </row>
    <row r="196" spans="1:8" x14ac:dyDescent="0.25">
      <c r="A196" s="339" t="s">
        <v>193</v>
      </c>
      <c r="B196" s="374">
        <v>43956</v>
      </c>
      <c r="C196" s="292" t="s">
        <v>193</v>
      </c>
      <c r="D196" s="325">
        <v>10</v>
      </c>
      <c r="E196" s="263">
        <v>2197438</v>
      </c>
      <c r="F196" s="298">
        <v>59</v>
      </c>
      <c r="G196" s="16">
        <v>576</v>
      </c>
      <c r="H196" s="84" t="s">
        <v>171</v>
      </c>
    </row>
    <row r="197" spans="1:8" x14ac:dyDescent="0.25">
      <c r="A197" s="335" t="s">
        <v>170</v>
      </c>
      <c r="B197" s="374">
        <v>43956</v>
      </c>
      <c r="C197" s="292" t="s">
        <v>226</v>
      </c>
      <c r="D197" s="325">
        <v>10</v>
      </c>
      <c r="E197" s="263"/>
      <c r="F197" s="298">
        <v>48.75</v>
      </c>
      <c r="G197" s="16">
        <v>618</v>
      </c>
      <c r="H197" s="84" t="s">
        <v>171</v>
      </c>
    </row>
    <row r="198" spans="1:8" x14ac:dyDescent="0.25">
      <c r="A198" s="339" t="s">
        <v>41</v>
      </c>
      <c r="B198" s="374">
        <v>43956</v>
      </c>
      <c r="C198" s="292" t="s">
        <v>41</v>
      </c>
      <c r="D198" s="325">
        <v>224</v>
      </c>
      <c r="E198" s="263"/>
      <c r="F198" s="299">
        <v>29.74</v>
      </c>
      <c r="G198" s="16">
        <v>627</v>
      </c>
      <c r="H198" s="84"/>
    </row>
    <row r="199" spans="1:8" x14ac:dyDescent="0.25">
      <c r="A199" s="339" t="s">
        <v>42</v>
      </c>
      <c r="B199" s="374">
        <v>43956</v>
      </c>
      <c r="C199" s="292" t="s">
        <v>42</v>
      </c>
      <c r="D199" s="325">
        <v>224</v>
      </c>
      <c r="E199" s="263"/>
      <c r="F199" s="299">
        <v>92.9</v>
      </c>
      <c r="G199" s="16">
        <v>627</v>
      </c>
      <c r="H199" s="84"/>
    </row>
    <row r="200" spans="1:8" x14ac:dyDescent="0.25">
      <c r="A200" s="335" t="s">
        <v>543</v>
      </c>
      <c r="B200" s="374">
        <v>43987</v>
      </c>
      <c r="C200" s="293" t="s">
        <v>228</v>
      </c>
      <c r="D200" s="325">
        <v>207</v>
      </c>
      <c r="E200" s="360"/>
      <c r="F200" s="299">
        <v>90.06</v>
      </c>
      <c r="G200" s="16">
        <v>799</v>
      </c>
      <c r="H200" s="86" t="s">
        <v>36</v>
      </c>
    </row>
    <row r="201" spans="1:8" x14ac:dyDescent="0.25">
      <c r="A201" s="339" t="s">
        <v>550</v>
      </c>
      <c r="B201" s="374">
        <v>43987</v>
      </c>
      <c r="C201" s="292" t="s">
        <v>278</v>
      </c>
      <c r="D201" s="325">
        <v>209</v>
      </c>
      <c r="E201" s="263">
        <v>116258</v>
      </c>
      <c r="F201" s="299">
        <v>462.41</v>
      </c>
      <c r="G201" s="18" t="s">
        <v>13</v>
      </c>
      <c r="H201" s="84" t="s">
        <v>14</v>
      </c>
    </row>
    <row r="202" spans="1:8" x14ac:dyDescent="0.25">
      <c r="A202" s="335" t="s">
        <v>232</v>
      </c>
      <c r="B202" s="374">
        <v>43987</v>
      </c>
      <c r="C202" s="292" t="s">
        <v>231</v>
      </c>
      <c r="D202" s="325">
        <v>204</v>
      </c>
      <c r="E202" s="263">
        <v>1409333</v>
      </c>
      <c r="F202" s="298">
        <v>579.79999999999995</v>
      </c>
      <c r="G202" s="16" t="s">
        <v>10</v>
      </c>
      <c r="H202" s="84" t="s">
        <v>10</v>
      </c>
    </row>
    <row r="203" spans="1:8" x14ac:dyDescent="0.25">
      <c r="A203" s="338" t="s">
        <v>233</v>
      </c>
      <c r="B203" s="374">
        <v>43987</v>
      </c>
      <c r="C203" s="295" t="s">
        <v>73</v>
      </c>
      <c r="D203" s="327">
        <v>233</v>
      </c>
      <c r="E203" s="206"/>
      <c r="F203" s="299">
        <v>311.14999999999998</v>
      </c>
      <c r="G203" s="16">
        <v>579</v>
      </c>
      <c r="H203" s="84"/>
    </row>
    <row r="204" spans="1:8" x14ac:dyDescent="0.25">
      <c r="A204" s="335" t="s">
        <v>170</v>
      </c>
      <c r="B204" s="374">
        <v>43987</v>
      </c>
      <c r="C204" s="292" t="s">
        <v>234</v>
      </c>
      <c r="D204" s="325">
        <v>59</v>
      </c>
      <c r="E204" s="263"/>
      <c r="F204" s="298">
        <v>48.75</v>
      </c>
      <c r="G204" s="16">
        <v>618</v>
      </c>
      <c r="H204" s="84" t="s">
        <v>171</v>
      </c>
    </row>
    <row r="205" spans="1:8" x14ac:dyDescent="0.25">
      <c r="A205" s="339" t="s">
        <v>235</v>
      </c>
      <c r="B205" s="374">
        <v>43987</v>
      </c>
      <c r="C205" s="292" t="s">
        <v>235</v>
      </c>
      <c r="D205" s="325">
        <v>236</v>
      </c>
      <c r="E205" s="263">
        <v>2197438</v>
      </c>
      <c r="F205" s="298">
        <v>59</v>
      </c>
      <c r="G205" s="16">
        <v>576</v>
      </c>
      <c r="H205" s="84" t="s">
        <v>171</v>
      </c>
    </row>
    <row r="206" spans="1:8" x14ac:dyDescent="0.25">
      <c r="A206" s="339" t="s">
        <v>236</v>
      </c>
      <c r="B206" s="374">
        <v>43987</v>
      </c>
      <c r="C206" s="292" t="s">
        <v>209</v>
      </c>
      <c r="D206" s="326">
        <v>237</v>
      </c>
      <c r="E206" s="263">
        <v>285209</v>
      </c>
      <c r="F206" s="298">
        <v>49.99</v>
      </c>
      <c r="G206" s="16">
        <v>579</v>
      </c>
      <c r="H206" s="84" t="s">
        <v>36</v>
      </c>
    </row>
    <row r="207" spans="1:8" x14ac:dyDescent="0.25">
      <c r="A207" s="337" t="s">
        <v>534</v>
      </c>
      <c r="B207" s="374">
        <v>43987</v>
      </c>
      <c r="C207" s="292" t="s">
        <v>471</v>
      </c>
      <c r="D207" s="326">
        <v>238</v>
      </c>
      <c r="E207" s="263"/>
      <c r="F207" s="299">
        <v>100</v>
      </c>
      <c r="G207" s="18" t="s">
        <v>26</v>
      </c>
      <c r="H207" s="84" t="s">
        <v>36</v>
      </c>
    </row>
    <row r="208" spans="1:8" x14ac:dyDescent="0.25">
      <c r="A208" s="338" t="s">
        <v>240</v>
      </c>
      <c r="B208" s="374">
        <v>43987</v>
      </c>
      <c r="C208" s="295" t="s">
        <v>239</v>
      </c>
      <c r="D208" s="325">
        <v>238</v>
      </c>
      <c r="E208" s="206"/>
      <c r="F208" s="299">
        <v>-800</v>
      </c>
      <c r="G208" s="16">
        <v>799</v>
      </c>
      <c r="H208" s="84"/>
    </row>
    <row r="209" spans="1:8" x14ac:dyDescent="0.25">
      <c r="A209" s="335" t="s">
        <v>161</v>
      </c>
      <c r="B209" s="374">
        <v>43987</v>
      </c>
      <c r="C209" s="292" t="s">
        <v>159</v>
      </c>
      <c r="D209" s="325">
        <v>232</v>
      </c>
      <c r="E209" s="263"/>
      <c r="F209" s="299">
        <v>108.87</v>
      </c>
      <c r="G209" s="16" t="s">
        <v>162</v>
      </c>
      <c r="H209" s="84" t="s">
        <v>163</v>
      </c>
    </row>
    <row r="210" spans="1:8" x14ac:dyDescent="0.25">
      <c r="A210" s="338" t="s">
        <v>242</v>
      </c>
      <c r="B210" s="374">
        <v>43987</v>
      </c>
      <c r="C210" s="295" t="s">
        <v>168</v>
      </c>
      <c r="D210" s="325">
        <v>233</v>
      </c>
      <c r="E210" s="206">
        <v>5216</v>
      </c>
      <c r="F210" s="299">
        <v>475.8</v>
      </c>
      <c r="G210" s="16">
        <v>858</v>
      </c>
      <c r="H210" s="84" t="s">
        <v>243</v>
      </c>
    </row>
    <row r="211" spans="1:8" x14ac:dyDescent="0.25">
      <c r="A211" s="338" t="s">
        <v>468</v>
      </c>
      <c r="B211" s="374">
        <v>43987</v>
      </c>
      <c r="C211" s="295" t="s">
        <v>29</v>
      </c>
      <c r="D211" s="325">
        <v>219</v>
      </c>
      <c r="E211" s="206">
        <v>184826</v>
      </c>
      <c r="F211" s="299">
        <v>28.4</v>
      </c>
      <c r="G211" s="16" t="s">
        <v>32</v>
      </c>
      <c r="H211" s="84" t="s">
        <v>43</v>
      </c>
    </row>
    <row r="212" spans="1:8" x14ac:dyDescent="0.25">
      <c r="A212" s="338" t="s">
        <v>469</v>
      </c>
      <c r="B212" s="374">
        <v>43987</v>
      </c>
      <c r="C212" s="295" t="s">
        <v>29</v>
      </c>
      <c r="D212" s="325">
        <v>219</v>
      </c>
      <c r="E212" s="206">
        <v>195353</v>
      </c>
      <c r="F212" s="299">
        <f>45.8/2</f>
        <v>22.9</v>
      </c>
      <c r="G212" s="16" t="s">
        <v>32</v>
      </c>
      <c r="H212" s="84" t="s">
        <v>36</v>
      </c>
    </row>
    <row r="213" spans="1:8" x14ac:dyDescent="0.25">
      <c r="A213" s="338" t="s">
        <v>420</v>
      </c>
      <c r="B213" s="374">
        <v>43987</v>
      </c>
      <c r="C213" s="295" t="s">
        <v>29</v>
      </c>
      <c r="D213" s="325">
        <v>219</v>
      </c>
      <c r="E213" s="206">
        <v>195353</v>
      </c>
      <c r="F213" s="299">
        <v>22.9</v>
      </c>
      <c r="G213" s="16" t="s">
        <v>32</v>
      </c>
      <c r="H213" s="84" t="s">
        <v>25</v>
      </c>
    </row>
    <row r="214" spans="1:8" x14ac:dyDescent="0.25">
      <c r="A214" s="338" t="s">
        <v>455</v>
      </c>
      <c r="B214" s="374">
        <v>43987</v>
      </c>
      <c r="C214" s="295" t="s">
        <v>52</v>
      </c>
      <c r="D214" s="327">
        <v>223</v>
      </c>
      <c r="E214" s="206"/>
      <c r="F214" s="299">
        <f>570.71/5</f>
        <v>114.14200000000001</v>
      </c>
      <c r="G214" s="16">
        <v>663</v>
      </c>
      <c r="H214" s="84" t="s">
        <v>191</v>
      </c>
    </row>
    <row r="215" spans="1:8" x14ac:dyDescent="0.25">
      <c r="A215" s="338" t="s">
        <v>412</v>
      </c>
      <c r="B215" s="374">
        <v>43987</v>
      </c>
      <c r="C215" s="295" t="s">
        <v>52</v>
      </c>
      <c r="D215" s="327">
        <v>223</v>
      </c>
      <c r="E215" s="206"/>
      <c r="F215" s="299">
        <v>114.14200000000001</v>
      </c>
      <c r="G215" s="16">
        <v>663</v>
      </c>
      <c r="H215" s="84" t="s">
        <v>34</v>
      </c>
    </row>
    <row r="216" spans="1:8" x14ac:dyDescent="0.25">
      <c r="A216" s="338" t="s">
        <v>443</v>
      </c>
      <c r="B216" s="374">
        <v>43987</v>
      </c>
      <c r="C216" s="295" t="s">
        <v>52</v>
      </c>
      <c r="D216" s="325">
        <v>223</v>
      </c>
      <c r="E216" s="206"/>
      <c r="F216" s="299">
        <v>114.14200000000001</v>
      </c>
      <c r="G216" s="16">
        <v>663</v>
      </c>
      <c r="H216" s="84" t="s">
        <v>33</v>
      </c>
    </row>
    <row r="217" spans="1:8" ht="28.5" x14ac:dyDescent="0.25">
      <c r="A217" s="341" t="s">
        <v>464</v>
      </c>
      <c r="B217" s="374">
        <v>43987</v>
      </c>
      <c r="C217" s="292" t="s">
        <v>52</v>
      </c>
      <c r="D217" s="325">
        <v>223</v>
      </c>
      <c r="E217" s="263"/>
      <c r="F217" s="298">
        <v>114.14200000000001</v>
      </c>
      <c r="G217" s="16">
        <v>663</v>
      </c>
      <c r="H217" s="84" t="s">
        <v>43</v>
      </c>
    </row>
    <row r="218" spans="1:8" x14ac:dyDescent="0.25">
      <c r="A218" s="339" t="s">
        <v>457</v>
      </c>
      <c r="B218" s="374">
        <v>43987</v>
      </c>
      <c r="C218" s="292" t="s">
        <v>52</v>
      </c>
      <c r="D218" s="325">
        <v>223</v>
      </c>
      <c r="E218" s="263"/>
      <c r="F218" s="298">
        <v>114.14200000000001</v>
      </c>
      <c r="G218" s="16">
        <v>663</v>
      </c>
      <c r="H218" s="84" t="s">
        <v>194</v>
      </c>
    </row>
    <row r="219" spans="1:8" x14ac:dyDescent="0.25">
      <c r="A219" s="337" t="s">
        <v>435</v>
      </c>
      <c r="B219" s="374">
        <v>43987</v>
      </c>
      <c r="C219" s="292" t="s">
        <v>16</v>
      </c>
      <c r="D219" s="325">
        <v>10</v>
      </c>
      <c r="E219" s="263"/>
      <c r="F219" s="299">
        <v>116.02</v>
      </c>
      <c r="G219" s="18" t="s">
        <v>18</v>
      </c>
      <c r="H219" s="84" t="s">
        <v>19</v>
      </c>
    </row>
    <row r="220" spans="1:8" x14ac:dyDescent="0.25">
      <c r="A220" s="337" t="s">
        <v>433</v>
      </c>
      <c r="B220" s="374">
        <v>43987</v>
      </c>
      <c r="C220" s="292" t="s">
        <v>20</v>
      </c>
      <c r="D220" s="325">
        <v>32</v>
      </c>
      <c r="E220" s="263"/>
      <c r="F220" s="299">
        <f>897.84*0.5</f>
        <v>448.92</v>
      </c>
      <c r="G220" s="18" t="s">
        <v>18</v>
      </c>
      <c r="H220" s="84" t="s">
        <v>24</v>
      </c>
    </row>
    <row r="221" spans="1:8" x14ac:dyDescent="0.25">
      <c r="A221" s="337" t="s">
        <v>462</v>
      </c>
      <c r="B221" s="374">
        <v>43987</v>
      </c>
      <c r="C221" s="292" t="s">
        <v>20</v>
      </c>
      <c r="D221" s="325">
        <v>32</v>
      </c>
      <c r="E221" s="263"/>
      <c r="F221" s="299">
        <f>897.84*0.355</f>
        <v>318.73320000000001</v>
      </c>
      <c r="G221" s="18" t="s">
        <v>18</v>
      </c>
      <c r="H221" s="84" t="s">
        <v>14</v>
      </c>
    </row>
    <row r="222" spans="1:8" x14ac:dyDescent="0.25">
      <c r="A222" s="337" t="s">
        <v>435</v>
      </c>
      <c r="B222" s="374">
        <v>43987</v>
      </c>
      <c r="C222" s="292" t="s">
        <v>20</v>
      </c>
      <c r="D222" s="325">
        <v>32</v>
      </c>
      <c r="E222" s="263"/>
      <c r="F222" s="299">
        <f>897.84*0.145</f>
        <v>130.18680000000001</v>
      </c>
      <c r="G222" s="18" t="s">
        <v>18</v>
      </c>
      <c r="H222" s="84" t="s">
        <v>19</v>
      </c>
    </row>
    <row r="223" spans="1:8" x14ac:dyDescent="0.25">
      <c r="A223" s="342" t="s">
        <v>465</v>
      </c>
      <c r="B223" s="374">
        <v>43987</v>
      </c>
      <c r="C223" s="297" t="s">
        <v>245</v>
      </c>
      <c r="D223" s="328">
        <v>239</v>
      </c>
      <c r="E223" s="260"/>
      <c r="F223" s="300">
        <v>152.5</v>
      </c>
      <c r="G223" s="318">
        <v>699</v>
      </c>
      <c r="H223" s="376" t="s">
        <v>247</v>
      </c>
    </row>
    <row r="224" spans="1:8" x14ac:dyDescent="0.25">
      <c r="A224" s="342" t="s">
        <v>466</v>
      </c>
      <c r="B224" s="374">
        <v>43987</v>
      </c>
      <c r="C224" s="297" t="s">
        <v>248</v>
      </c>
      <c r="D224" s="328">
        <v>240</v>
      </c>
      <c r="E224" s="262"/>
      <c r="F224" s="300">
        <v>2130.5700000000002</v>
      </c>
      <c r="G224" s="318">
        <v>554</v>
      </c>
      <c r="H224" s="376" t="s">
        <v>247</v>
      </c>
    </row>
    <row r="225" spans="1:8" x14ac:dyDescent="0.25">
      <c r="A225" s="339" t="s">
        <v>357</v>
      </c>
      <c r="B225" s="374">
        <v>43987</v>
      </c>
      <c r="C225" s="292" t="s">
        <v>74</v>
      </c>
      <c r="D225" s="16">
        <v>110</v>
      </c>
      <c r="E225" s="263"/>
      <c r="F225" s="298">
        <v>6.99</v>
      </c>
      <c r="G225" s="16">
        <v>543</v>
      </c>
      <c r="H225" s="84"/>
    </row>
    <row r="226" spans="1:8" x14ac:dyDescent="0.25">
      <c r="A226" s="343" t="s">
        <v>470</v>
      </c>
      <c r="B226" s="374">
        <v>43987</v>
      </c>
      <c r="C226" s="292" t="s">
        <v>249</v>
      </c>
      <c r="D226" s="16">
        <v>241</v>
      </c>
      <c r="E226" s="263"/>
      <c r="F226" s="298">
        <v>735.6</v>
      </c>
      <c r="G226" s="16" t="s">
        <v>162</v>
      </c>
      <c r="H226" s="84" t="s">
        <v>11</v>
      </c>
    </row>
    <row r="227" spans="1:8" x14ac:dyDescent="0.25">
      <c r="A227" s="343" t="s">
        <v>467</v>
      </c>
      <c r="B227" s="374">
        <v>43987</v>
      </c>
      <c r="C227" s="292" t="s">
        <v>251</v>
      </c>
      <c r="D227" s="16">
        <v>242</v>
      </c>
      <c r="E227" s="263"/>
      <c r="F227" s="298">
        <v>40</v>
      </c>
      <c r="G227" s="16">
        <v>699</v>
      </c>
      <c r="H227" s="84" t="s">
        <v>253</v>
      </c>
    </row>
    <row r="228" spans="1:8" x14ac:dyDescent="0.25">
      <c r="A228" s="339" t="s">
        <v>31</v>
      </c>
      <c r="B228" s="374">
        <v>43987</v>
      </c>
      <c r="C228" s="292" t="s">
        <v>29</v>
      </c>
      <c r="D228" s="16">
        <v>219</v>
      </c>
      <c r="E228" s="263">
        <v>135419</v>
      </c>
      <c r="F228" s="298">
        <v>28.4</v>
      </c>
      <c r="G228" s="16" t="s">
        <v>32</v>
      </c>
      <c r="H228" s="84" t="s">
        <v>25</v>
      </c>
    </row>
    <row r="229" spans="1:8" x14ac:dyDescent="0.25">
      <c r="A229" s="339" t="s">
        <v>161</v>
      </c>
      <c r="B229" s="374">
        <v>43987</v>
      </c>
      <c r="C229" s="292" t="s">
        <v>159</v>
      </c>
      <c r="D229" s="16">
        <v>232</v>
      </c>
      <c r="E229" s="263"/>
      <c r="F229" s="298">
        <v>111.72</v>
      </c>
      <c r="G229" s="16" t="s">
        <v>162</v>
      </c>
      <c r="H229" s="84" t="s">
        <v>163</v>
      </c>
    </row>
    <row r="230" spans="1:8" x14ac:dyDescent="0.25">
      <c r="A230" s="344" t="s">
        <v>42</v>
      </c>
      <c r="B230" s="374">
        <v>43987</v>
      </c>
      <c r="C230" s="292" t="s">
        <v>42</v>
      </c>
      <c r="D230" s="16">
        <v>224</v>
      </c>
      <c r="E230" s="263"/>
      <c r="F230" s="299">
        <v>300.36</v>
      </c>
      <c r="G230" s="319">
        <v>627</v>
      </c>
      <c r="H230" s="125"/>
    </row>
    <row r="231" spans="1:8" x14ac:dyDescent="0.25">
      <c r="A231" s="335" t="s">
        <v>170</v>
      </c>
      <c r="B231" s="373">
        <v>44017</v>
      </c>
      <c r="C231" s="292" t="s">
        <v>267</v>
      </c>
      <c r="D231" s="325">
        <v>59</v>
      </c>
      <c r="E231" s="263"/>
      <c r="F231" s="298">
        <v>48.75</v>
      </c>
      <c r="G231" s="16">
        <v>618</v>
      </c>
      <c r="H231" s="84" t="s">
        <v>171</v>
      </c>
    </row>
    <row r="232" spans="1:8" x14ac:dyDescent="0.25">
      <c r="A232" s="339" t="s">
        <v>261</v>
      </c>
      <c r="B232" s="373">
        <v>44017</v>
      </c>
      <c r="C232" s="292" t="s">
        <v>261</v>
      </c>
      <c r="D232" s="325">
        <v>236</v>
      </c>
      <c r="E232" s="263">
        <v>2197438</v>
      </c>
      <c r="F232" s="298">
        <v>59</v>
      </c>
      <c r="G232" s="16">
        <v>576</v>
      </c>
      <c r="H232" s="84" t="s">
        <v>171</v>
      </c>
    </row>
    <row r="233" spans="1:8" x14ac:dyDescent="0.25">
      <c r="A233" s="339" t="s">
        <v>262</v>
      </c>
      <c r="B233" s="373">
        <v>44017</v>
      </c>
      <c r="C233" s="292" t="s">
        <v>209</v>
      </c>
      <c r="D233" s="325">
        <v>237</v>
      </c>
      <c r="E233" s="263">
        <v>285209</v>
      </c>
      <c r="F233" s="298">
        <v>49.99</v>
      </c>
      <c r="G233" s="16">
        <v>579</v>
      </c>
      <c r="H233" s="84" t="s">
        <v>36</v>
      </c>
    </row>
    <row r="234" spans="1:8" x14ac:dyDescent="0.25">
      <c r="A234" s="337" t="s">
        <v>532</v>
      </c>
      <c r="B234" s="373">
        <v>44017</v>
      </c>
      <c r="C234" s="292" t="s">
        <v>471</v>
      </c>
      <c r="D234" s="325">
        <v>238</v>
      </c>
      <c r="E234" s="263"/>
      <c r="F234" s="299">
        <v>100</v>
      </c>
      <c r="G234" s="18" t="s">
        <v>26</v>
      </c>
      <c r="H234" s="84" t="s">
        <v>36</v>
      </c>
    </row>
    <row r="235" spans="1:8" x14ac:dyDescent="0.25">
      <c r="A235" s="337" t="s">
        <v>469</v>
      </c>
      <c r="B235" s="373">
        <v>44017</v>
      </c>
      <c r="C235" s="292" t="s">
        <v>29</v>
      </c>
      <c r="D235" s="325">
        <v>219</v>
      </c>
      <c r="E235" s="263">
        <v>213431</v>
      </c>
      <c r="F235" s="299">
        <v>22.9</v>
      </c>
      <c r="G235" s="18" t="s">
        <v>32</v>
      </c>
      <c r="H235" s="84" t="s">
        <v>36</v>
      </c>
    </row>
    <row r="236" spans="1:8" x14ac:dyDescent="0.25">
      <c r="A236" s="337" t="s">
        <v>437</v>
      </c>
      <c r="B236" s="373">
        <v>44017</v>
      </c>
      <c r="C236" s="292" t="s">
        <v>29</v>
      </c>
      <c r="D236" s="325">
        <v>219</v>
      </c>
      <c r="E236" s="263">
        <v>213431</v>
      </c>
      <c r="F236" s="299">
        <v>22.9</v>
      </c>
      <c r="G236" s="18" t="s">
        <v>32</v>
      </c>
      <c r="H236" s="84" t="s">
        <v>25</v>
      </c>
    </row>
    <row r="237" spans="1:8" x14ac:dyDescent="0.25">
      <c r="A237" s="338" t="s">
        <v>445</v>
      </c>
      <c r="B237" s="373">
        <v>44017</v>
      </c>
      <c r="C237" s="295" t="s">
        <v>16</v>
      </c>
      <c r="D237" s="329">
        <v>10</v>
      </c>
      <c r="E237" s="206"/>
      <c r="F237" s="299">
        <v>116.02</v>
      </c>
      <c r="G237" s="16" t="s">
        <v>18</v>
      </c>
      <c r="H237" s="84" t="s">
        <v>19</v>
      </c>
    </row>
    <row r="238" spans="1:8" x14ac:dyDescent="0.25">
      <c r="A238" s="337" t="s">
        <v>468</v>
      </c>
      <c r="B238" s="373">
        <v>44017</v>
      </c>
      <c r="C238" s="292" t="s">
        <v>29</v>
      </c>
      <c r="D238" s="325">
        <v>219</v>
      </c>
      <c r="E238" s="263">
        <v>22047</v>
      </c>
      <c r="F238" s="299">
        <v>28.4</v>
      </c>
      <c r="G238" s="18" t="s">
        <v>32</v>
      </c>
      <c r="H238" s="84" t="s">
        <v>43</v>
      </c>
    </row>
    <row r="239" spans="1:8" x14ac:dyDescent="0.25">
      <c r="A239" s="337" t="s">
        <v>472</v>
      </c>
      <c r="B239" s="373">
        <v>44017</v>
      </c>
      <c r="C239" s="292" t="s">
        <v>20</v>
      </c>
      <c r="D239" s="325">
        <v>32</v>
      </c>
      <c r="E239" s="263"/>
      <c r="F239" s="299">
        <f>894.05*0.5</f>
        <v>447.02499999999998</v>
      </c>
      <c r="G239" s="18" t="s">
        <v>18</v>
      </c>
      <c r="H239" s="84" t="s">
        <v>24</v>
      </c>
    </row>
    <row r="240" spans="1:8" x14ac:dyDescent="0.25">
      <c r="A240" s="337" t="s">
        <v>462</v>
      </c>
      <c r="B240" s="373">
        <v>44017</v>
      </c>
      <c r="C240" s="292" t="s">
        <v>20</v>
      </c>
      <c r="D240" s="325">
        <v>32</v>
      </c>
      <c r="E240" s="263"/>
      <c r="F240" s="299">
        <f>894.05*0.355</f>
        <v>317.38774999999998</v>
      </c>
      <c r="G240" s="18" t="s">
        <v>18</v>
      </c>
      <c r="H240" s="84" t="s">
        <v>14</v>
      </c>
    </row>
    <row r="241" spans="1:8" x14ac:dyDescent="0.25">
      <c r="A241" s="337" t="s">
        <v>445</v>
      </c>
      <c r="B241" s="373">
        <v>44017</v>
      </c>
      <c r="C241" s="292" t="s">
        <v>20</v>
      </c>
      <c r="D241" s="325">
        <v>32</v>
      </c>
      <c r="E241" s="263"/>
      <c r="F241" s="299">
        <f>894.05*0.145</f>
        <v>129.63724999999999</v>
      </c>
      <c r="G241" s="18" t="s">
        <v>18</v>
      </c>
      <c r="H241" s="84" t="s">
        <v>19</v>
      </c>
    </row>
    <row r="242" spans="1:8" x14ac:dyDescent="0.25">
      <c r="A242" s="337" t="s">
        <v>473</v>
      </c>
      <c r="B242" s="373">
        <v>44017</v>
      </c>
      <c r="C242" s="292" t="s">
        <v>278</v>
      </c>
      <c r="D242" s="325">
        <v>219</v>
      </c>
      <c r="E242" s="263"/>
      <c r="F242" s="299">
        <v>128.6</v>
      </c>
      <c r="G242" s="18" t="s">
        <v>13</v>
      </c>
      <c r="H242" s="84" t="s">
        <v>25</v>
      </c>
    </row>
    <row r="243" spans="1:8" x14ac:dyDescent="0.25">
      <c r="A243" s="345" t="s">
        <v>74</v>
      </c>
      <c r="B243" s="373">
        <v>44017</v>
      </c>
      <c r="C243" s="292" t="s">
        <v>74</v>
      </c>
      <c r="D243" s="325">
        <v>543</v>
      </c>
      <c r="E243" s="263"/>
      <c r="F243" s="298">
        <v>6.99</v>
      </c>
      <c r="G243" s="16">
        <v>543</v>
      </c>
      <c r="H243" s="84"/>
    </row>
    <row r="244" spans="1:8" x14ac:dyDescent="0.25">
      <c r="A244" s="338" t="s">
        <v>474</v>
      </c>
      <c r="B244" s="373">
        <v>44017</v>
      </c>
      <c r="C244" s="295" t="s">
        <v>16</v>
      </c>
      <c r="D244" s="329">
        <v>10</v>
      </c>
      <c r="E244" s="206"/>
      <c r="F244" s="299">
        <v>190.8</v>
      </c>
      <c r="G244" s="16" t="s">
        <v>18</v>
      </c>
      <c r="H244" s="84" t="s">
        <v>269</v>
      </c>
    </row>
    <row r="245" spans="1:8" x14ac:dyDescent="0.25">
      <c r="A245" s="337" t="s">
        <v>475</v>
      </c>
      <c r="B245" s="373">
        <v>44017</v>
      </c>
      <c r="C245" s="292" t="s">
        <v>245</v>
      </c>
      <c r="D245" s="325">
        <v>239</v>
      </c>
      <c r="E245" s="263"/>
      <c r="F245" s="299">
        <v>128.75</v>
      </c>
      <c r="G245" s="18" t="s">
        <v>18</v>
      </c>
      <c r="H245" s="84" t="s">
        <v>247</v>
      </c>
    </row>
    <row r="246" spans="1:8" x14ac:dyDescent="0.25">
      <c r="A246" s="337" t="s">
        <v>274</v>
      </c>
      <c r="B246" s="373">
        <v>44017</v>
      </c>
      <c r="C246" s="292" t="s">
        <v>272</v>
      </c>
      <c r="D246" s="325">
        <v>12</v>
      </c>
      <c r="E246" s="263">
        <v>7438791</v>
      </c>
      <c r="F246" s="299">
        <v>58.28</v>
      </c>
      <c r="G246" s="18" t="s">
        <v>386</v>
      </c>
      <c r="H246" s="84" t="s">
        <v>36</v>
      </c>
    </row>
    <row r="247" spans="1:8" x14ac:dyDescent="0.25">
      <c r="A247" s="337" t="s">
        <v>476</v>
      </c>
      <c r="B247" s="373">
        <v>44017</v>
      </c>
      <c r="C247" s="362" t="s">
        <v>275</v>
      </c>
      <c r="D247" s="325">
        <v>243</v>
      </c>
      <c r="E247" s="263"/>
      <c r="F247" s="299">
        <v>79.900000000000006</v>
      </c>
      <c r="G247" s="18" t="s">
        <v>162</v>
      </c>
      <c r="H247" s="84" t="s">
        <v>280</v>
      </c>
    </row>
    <row r="248" spans="1:8" x14ac:dyDescent="0.25">
      <c r="A248" s="337" t="s">
        <v>477</v>
      </c>
      <c r="B248" s="373">
        <v>44017</v>
      </c>
      <c r="C248" s="292" t="s">
        <v>276</v>
      </c>
      <c r="D248" s="325">
        <v>244</v>
      </c>
      <c r="E248" s="263"/>
      <c r="F248" s="299">
        <v>84.39</v>
      </c>
      <c r="G248" s="44">
        <v>554</v>
      </c>
      <c r="H248" s="84" t="s">
        <v>269</v>
      </c>
    </row>
    <row r="249" spans="1:8" x14ac:dyDescent="0.25">
      <c r="A249" s="339" t="s">
        <v>31</v>
      </c>
      <c r="B249" s="373">
        <v>44017</v>
      </c>
      <c r="C249" s="292" t="s">
        <v>29</v>
      </c>
      <c r="D249" s="325">
        <v>214</v>
      </c>
      <c r="E249" s="263">
        <v>238182</v>
      </c>
      <c r="F249" s="298">
        <v>28.4</v>
      </c>
      <c r="G249" s="16" t="s">
        <v>32</v>
      </c>
      <c r="H249" s="84" t="s">
        <v>25</v>
      </c>
    </row>
    <row r="250" spans="1:8" x14ac:dyDescent="0.25">
      <c r="A250" s="335" t="s">
        <v>544</v>
      </c>
      <c r="B250" s="373">
        <v>44017</v>
      </c>
      <c r="C250" s="293" t="s">
        <v>256</v>
      </c>
      <c r="D250" s="325">
        <v>207</v>
      </c>
      <c r="E250" s="360"/>
      <c r="F250" s="299">
        <v>90.06</v>
      </c>
      <c r="G250" s="16">
        <v>799</v>
      </c>
      <c r="H250" s="86" t="s">
        <v>36</v>
      </c>
    </row>
    <row r="251" spans="1:8" x14ac:dyDescent="0.25">
      <c r="A251" s="337" t="s">
        <v>551</v>
      </c>
      <c r="B251" s="373">
        <v>44017</v>
      </c>
      <c r="C251" s="292" t="s">
        <v>278</v>
      </c>
      <c r="D251" s="325">
        <v>209</v>
      </c>
      <c r="E251" s="263">
        <v>116258</v>
      </c>
      <c r="F251" s="299">
        <v>462.41</v>
      </c>
      <c r="G251" s="18" t="s">
        <v>13</v>
      </c>
      <c r="H251" s="84" t="s">
        <v>14</v>
      </c>
    </row>
    <row r="252" spans="1:8" x14ac:dyDescent="0.25">
      <c r="A252" s="335" t="s">
        <v>260</v>
      </c>
      <c r="B252" s="373">
        <v>44017</v>
      </c>
      <c r="C252" s="292" t="s">
        <v>259</v>
      </c>
      <c r="D252" s="325">
        <v>204</v>
      </c>
      <c r="E252" s="263">
        <v>1409333</v>
      </c>
      <c r="F252" s="298">
        <v>579.79999999999995</v>
      </c>
      <c r="G252" s="16">
        <v>765</v>
      </c>
      <c r="H252" s="84" t="s">
        <v>10</v>
      </c>
    </row>
    <row r="253" spans="1:8" x14ac:dyDescent="0.25">
      <c r="A253" s="338" t="s">
        <v>266</v>
      </c>
      <c r="B253" s="373">
        <v>44017</v>
      </c>
      <c r="C253" s="295" t="s">
        <v>73</v>
      </c>
      <c r="D253" s="327">
        <v>233</v>
      </c>
      <c r="E253" s="206"/>
      <c r="F253" s="299">
        <v>311.14999999999998</v>
      </c>
      <c r="G253" s="16">
        <v>579</v>
      </c>
      <c r="H253" s="84"/>
    </row>
    <row r="254" spans="1:8" x14ac:dyDescent="0.25">
      <c r="A254" s="339" t="s">
        <v>42</v>
      </c>
      <c r="B254" s="373">
        <v>44017</v>
      </c>
      <c r="C254" s="292" t="s">
        <v>42</v>
      </c>
      <c r="D254" s="325">
        <v>224</v>
      </c>
      <c r="E254" s="263"/>
      <c r="F254" s="298">
        <v>70.63</v>
      </c>
      <c r="G254" s="16">
        <v>627</v>
      </c>
      <c r="H254" s="84"/>
    </row>
    <row r="255" spans="1:8" x14ac:dyDescent="0.25">
      <c r="A255" s="335" t="s">
        <v>170</v>
      </c>
      <c r="B255" s="373">
        <v>44048</v>
      </c>
      <c r="C255" s="292" t="s">
        <v>283</v>
      </c>
      <c r="D255" s="325">
        <v>59</v>
      </c>
      <c r="E255" s="263"/>
      <c r="F255" s="298">
        <v>48.75</v>
      </c>
      <c r="G255" s="16">
        <v>618</v>
      </c>
      <c r="H255" s="84" t="s">
        <v>171</v>
      </c>
    </row>
    <row r="256" spans="1:8" x14ac:dyDescent="0.25">
      <c r="A256" s="339" t="s">
        <v>284</v>
      </c>
      <c r="B256" s="373">
        <v>44048</v>
      </c>
      <c r="C256" s="292" t="s">
        <v>209</v>
      </c>
      <c r="D256" s="325">
        <v>237</v>
      </c>
      <c r="E256" s="263">
        <v>285209</v>
      </c>
      <c r="F256" s="298">
        <v>49.99</v>
      </c>
      <c r="G256" s="16">
        <v>579</v>
      </c>
      <c r="H256" s="84" t="s">
        <v>36</v>
      </c>
    </row>
    <row r="257" spans="1:8" x14ac:dyDescent="0.25">
      <c r="A257" s="337" t="s">
        <v>535</v>
      </c>
      <c r="B257" s="373">
        <v>44048</v>
      </c>
      <c r="C257" s="292" t="s">
        <v>471</v>
      </c>
      <c r="D257" s="325">
        <v>238</v>
      </c>
      <c r="E257" s="263"/>
      <c r="F257" s="299">
        <v>100</v>
      </c>
      <c r="G257" s="18" t="s">
        <v>26</v>
      </c>
      <c r="H257" s="84" t="s">
        <v>36</v>
      </c>
    </row>
    <row r="258" spans="1:8" x14ac:dyDescent="0.25">
      <c r="A258" s="337" t="s">
        <v>297</v>
      </c>
      <c r="B258" s="373">
        <v>44048</v>
      </c>
      <c r="C258" s="292" t="s">
        <v>272</v>
      </c>
      <c r="D258" s="325">
        <v>12</v>
      </c>
      <c r="E258" s="263">
        <v>7438791</v>
      </c>
      <c r="F258" s="299">
        <v>58.26</v>
      </c>
      <c r="G258" s="18" t="s">
        <v>189</v>
      </c>
      <c r="H258" s="84" t="s">
        <v>36</v>
      </c>
    </row>
    <row r="259" spans="1:8" x14ac:dyDescent="0.25">
      <c r="A259" s="337" t="s">
        <v>429</v>
      </c>
      <c r="B259" s="373">
        <v>44048</v>
      </c>
      <c r="C259" s="292" t="s">
        <v>29</v>
      </c>
      <c r="D259" s="325">
        <v>219</v>
      </c>
      <c r="E259" s="263"/>
      <c r="F259" s="299">
        <v>28.4</v>
      </c>
      <c r="G259" s="18" t="s">
        <v>32</v>
      </c>
      <c r="H259" s="84" t="s">
        <v>43</v>
      </c>
    </row>
    <row r="260" spans="1:8" x14ac:dyDescent="0.25">
      <c r="A260" s="337" t="s">
        <v>478</v>
      </c>
      <c r="B260" s="373">
        <v>44048</v>
      </c>
      <c r="C260" s="292" t="s">
        <v>29</v>
      </c>
      <c r="D260" s="325">
        <v>219</v>
      </c>
      <c r="E260" s="263"/>
      <c r="F260" s="299">
        <v>22.9</v>
      </c>
      <c r="G260" s="18" t="s">
        <v>32</v>
      </c>
      <c r="H260" s="84" t="s">
        <v>25</v>
      </c>
    </row>
    <row r="261" spans="1:8" x14ac:dyDescent="0.25">
      <c r="A261" s="337" t="s">
        <v>469</v>
      </c>
      <c r="B261" s="373">
        <v>44048</v>
      </c>
      <c r="C261" s="292" t="s">
        <v>29</v>
      </c>
      <c r="D261" s="325">
        <v>219</v>
      </c>
      <c r="E261" s="263"/>
      <c r="F261" s="299">
        <v>22.9</v>
      </c>
      <c r="G261" s="18" t="s">
        <v>32</v>
      </c>
      <c r="H261" s="84" t="s">
        <v>36</v>
      </c>
    </row>
    <row r="262" spans="1:8" x14ac:dyDescent="0.25">
      <c r="A262" s="337" t="s">
        <v>298</v>
      </c>
      <c r="B262" s="373">
        <v>44048</v>
      </c>
      <c r="C262" s="292" t="s">
        <v>272</v>
      </c>
      <c r="D262" s="325">
        <v>12</v>
      </c>
      <c r="E262" s="263">
        <v>164238</v>
      </c>
      <c r="F262" s="299">
        <v>49.9</v>
      </c>
      <c r="G262" s="18" t="s">
        <v>189</v>
      </c>
      <c r="H262" s="84" t="s">
        <v>36</v>
      </c>
    </row>
    <row r="263" spans="1:8" x14ac:dyDescent="0.25">
      <c r="A263" s="337" t="s">
        <v>479</v>
      </c>
      <c r="B263" s="373">
        <v>44048</v>
      </c>
      <c r="C263" s="292" t="s">
        <v>286</v>
      </c>
      <c r="D263" s="325">
        <v>245</v>
      </c>
      <c r="E263" s="263">
        <v>4974369</v>
      </c>
      <c r="F263" s="299">
        <v>1274.99</v>
      </c>
      <c r="G263" s="18" t="s">
        <v>393</v>
      </c>
      <c r="H263" s="84"/>
    </row>
    <row r="264" spans="1:8" x14ac:dyDescent="0.25">
      <c r="A264" s="337" t="s">
        <v>463</v>
      </c>
      <c r="B264" s="373">
        <v>44048</v>
      </c>
      <c r="C264" s="295" t="s">
        <v>16</v>
      </c>
      <c r="D264" s="327">
        <v>215</v>
      </c>
      <c r="E264" s="263"/>
      <c r="F264" s="299">
        <v>117.74</v>
      </c>
      <c r="G264" s="18" t="s">
        <v>18</v>
      </c>
      <c r="H264" s="84" t="s">
        <v>19</v>
      </c>
    </row>
    <row r="265" spans="1:8" x14ac:dyDescent="0.25">
      <c r="A265" s="337" t="s">
        <v>433</v>
      </c>
      <c r="B265" s="373">
        <v>44048</v>
      </c>
      <c r="C265" s="292" t="s">
        <v>20</v>
      </c>
      <c r="D265" s="325">
        <v>32</v>
      </c>
      <c r="E265" s="263"/>
      <c r="F265" s="299">
        <f>896.69*0.5</f>
        <v>448.34500000000003</v>
      </c>
      <c r="G265" s="18" t="s">
        <v>18</v>
      </c>
      <c r="H265" s="84" t="s">
        <v>24</v>
      </c>
    </row>
    <row r="266" spans="1:8" x14ac:dyDescent="0.25">
      <c r="A266" s="337" t="s">
        <v>462</v>
      </c>
      <c r="B266" s="373">
        <v>44048</v>
      </c>
      <c r="C266" s="292" t="s">
        <v>20</v>
      </c>
      <c r="D266" s="325">
        <v>32</v>
      </c>
      <c r="E266" s="263"/>
      <c r="F266" s="299">
        <f>896.69*0.355</f>
        <v>318.32495</v>
      </c>
      <c r="G266" s="18" t="s">
        <v>18</v>
      </c>
      <c r="H266" s="84" t="s">
        <v>14</v>
      </c>
    </row>
    <row r="267" spans="1:8" x14ac:dyDescent="0.25">
      <c r="A267" s="337" t="s">
        <v>445</v>
      </c>
      <c r="B267" s="373">
        <v>44048</v>
      </c>
      <c r="C267" s="292" t="s">
        <v>20</v>
      </c>
      <c r="D267" s="325">
        <v>32</v>
      </c>
      <c r="E267" s="263"/>
      <c r="F267" s="299">
        <f>896.69*0.145</f>
        <v>130.02005</v>
      </c>
      <c r="G267" s="18" t="s">
        <v>18</v>
      </c>
      <c r="H267" s="84" t="s">
        <v>19</v>
      </c>
    </row>
    <row r="268" spans="1:8" x14ac:dyDescent="0.25">
      <c r="A268" s="337" t="s">
        <v>480</v>
      </c>
      <c r="B268" s="373">
        <v>44048</v>
      </c>
      <c r="C268" s="292" t="s">
        <v>288</v>
      </c>
      <c r="D268" s="325">
        <v>118</v>
      </c>
      <c r="E268" s="263"/>
      <c r="F268" s="299">
        <v>75</v>
      </c>
      <c r="G268" s="18" t="s">
        <v>302</v>
      </c>
      <c r="H268" s="84" t="s">
        <v>269</v>
      </c>
    </row>
    <row r="269" spans="1:8" x14ac:dyDescent="0.25">
      <c r="A269" s="337" t="s">
        <v>480</v>
      </c>
      <c r="B269" s="373">
        <v>44048</v>
      </c>
      <c r="C269" s="292" t="s">
        <v>288</v>
      </c>
      <c r="D269" s="325">
        <v>118</v>
      </c>
      <c r="E269" s="263"/>
      <c r="F269" s="299">
        <v>75</v>
      </c>
      <c r="G269" s="18" t="s">
        <v>302</v>
      </c>
      <c r="H269" s="84" t="s">
        <v>269</v>
      </c>
    </row>
    <row r="270" spans="1:8" x14ac:dyDescent="0.25">
      <c r="A270" s="337" t="s">
        <v>357</v>
      </c>
      <c r="B270" s="373">
        <v>44048</v>
      </c>
      <c r="C270" s="292" t="s">
        <v>74</v>
      </c>
      <c r="D270" s="325">
        <v>119</v>
      </c>
      <c r="E270" s="263"/>
      <c r="F270" s="298">
        <v>6.99</v>
      </c>
      <c r="G270" s="18" t="s">
        <v>393</v>
      </c>
      <c r="H270" s="84"/>
    </row>
    <row r="271" spans="1:8" x14ac:dyDescent="0.25">
      <c r="A271" s="337" t="s">
        <v>481</v>
      </c>
      <c r="B271" s="373">
        <v>44048</v>
      </c>
      <c r="C271" s="292" t="s">
        <v>278</v>
      </c>
      <c r="D271" s="325">
        <v>219</v>
      </c>
      <c r="E271" s="263"/>
      <c r="F271" s="299">
        <v>128.6</v>
      </c>
      <c r="G271" s="18" t="s">
        <v>13</v>
      </c>
      <c r="H271" s="84" t="s">
        <v>25</v>
      </c>
    </row>
    <row r="272" spans="1:8" x14ac:dyDescent="0.25">
      <c r="A272" s="337" t="s">
        <v>480</v>
      </c>
      <c r="B272" s="373">
        <v>44048</v>
      </c>
      <c r="C272" s="292" t="s">
        <v>288</v>
      </c>
      <c r="D272" s="325">
        <v>118</v>
      </c>
      <c r="E272" s="263"/>
      <c r="F272" s="299">
        <v>75</v>
      </c>
      <c r="G272" s="18" t="s">
        <v>302</v>
      </c>
      <c r="H272" s="84" t="s">
        <v>269</v>
      </c>
    </row>
    <row r="273" spans="1:8" x14ac:dyDescent="0.25">
      <c r="A273" s="337" t="s">
        <v>480</v>
      </c>
      <c r="B273" s="373">
        <v>44048</v>
      </c>
      <c r="C273" s="292" t="s">
        <v>288</v>
      </c>
      <c r="D273" s="325">
        <v>118</v>
      </c>
      <c r="E273" s="263"/>
      <c r="F273" s="299">
        <v>100</v>
      </c>
      <c r="G273" s="16">
        <v>767</v>
      </c>
      <c r="H273" s="84" t="s">
        <v>269</v>
      </c>
    </row>
    <row r="274" spans="1:8" x14ac:dyDescent="0.25">
      <c r="A274" s="337" t="s">
        <v>480</v>
      </c>
      <c r="B274" s="373">
        <v>44048</v>
      </c>
      <c r="C274" s="292" t="s">
        <v>288</v>
      </c>
      <c r="D274" s="325">
        <v>118</v>
      </c>
      <c r="E274" s="263"/>
      <c r="F274" s="299">
        <v>150</v>
      </c>
      <c r="G274" s="16">
        <v>767</v>
      </c>
      <c r="H274" s="84" t="s">
        <v>269</v>
      </c>
    </row>
    <row r="275" spans="1:8" x14ac:dyDescent="0.25">
      <c r="A275" s="337" t="s">
        <v>482</v>
      </c>
      <c r="B275" s="373">
        <v>44048</v>
      </c>
      <c r="C275" s="292" t="s">
        <v>245</v>
      </c>
      <c r="D275" s="325">
        <v>239</v>
      </c>
      <c r="E275" s="263"/>
      <c r="F275" s="299">
        <v>140.75</v>
      </c>
      <c r="G275" s="16">
        <v>699</v>
      </c>
      <c r="H275" s="84" t="s">
        <v>247</v>
      </c>
    </row>
    <row r="276" spans="1:8" x14ac:dyDescent="0.25">
      <c r="A276" s="339" t="s">
        <v>480</v>
      </c>
      <c r="B276" s="373">
        <v>44048</v>
      </c>
      <c r="C276" s="292" t="s">
        <v>288</v>
      </c>
      <c r="D276" s="325">
        <v>118</v>
      </c>
      <c r="E276" s="263"/>
      <c r="F276" s="299">
        <v>150</v>
      </c>
      <c r="G276" s="16">
        <v>767</v>
      </c>
      <c r="H276" s="84" t="s">
        <v>269</v>
      </c>
    </row>
    <row r="277" spans="1:8" x14ac:dyDescent="0.25">
      <c r="A277" s="339" t="s">
        <v>480</v>
      </c>
      <c r="B277" s="373">
        <v>44048</v>
      </c>
      <c r="C277" s="292" t="s">
        <v>288</v>
      </c>
      <c r="D277" s="325">
        <v>118</v>
      </c>
      <c r="E277" s="263"/>
      <c r="F277" s="299">
        <v>91.74</v>
      </c>
      <c r="G277" s="16">
        <v>767</v>
      </c>
      <c r="H277" s="84" t="s">
        <v>269</v>
      </c>
    </row>
    <row r="278" spans="1:8" x14ac:dyDescent="0.25">
      <c r="A278" s="339" t="s">
        <v>480</v>
      </c>
      <c r="B278" s="373">
        <v>44048</v>
      </c>
      <c r="C278" s="292" t="s">
        <v>288</v>
      </c>
      <c r="D278" s="325">
        <v>118</v>
      </c>
      <c r="E278" s="263"/>
      <c r="F278" s="299">
        <v>250</v>
      </c>
      <c r="G278" s="16">
        <v>767</v>
      </c>
      <c r="H278" s="84" t="s">
        <v>269</v>
      </c>
    </row>
    <row r="279" spans="1:8" x14ac:dyDescent="0.25">
      <c r="A279" s="339" t="s">
        <v>480</v>
      </c>
      <c r="B279" s="373">
        <v>44048</v>
      </c>
      <c r="C279" s="292" t="s">
        <v>288</v>
      </c>
      <c r="D279" s="325">
        <v>118</v>
      </c>
      <c r="E279" s="263"/>
      <c r="F279" s="299">
        <v>400</v>
      </c>
      <c r="G279" s="16">
        <v>767</v>
      </c>
      <c r="H279" s="84" t="s">
        <v>269</v>
      </c>
    </row>
    <row r="280" spans="1:8" x14ac:dyDescent="0.25">
      <c r="A280" s="339" t="s">
        <v>483</v>
      </c>
      <c r="B280" s="373">
        <v>44048</v>
      </c>
      <c r="C280" s="292" t="s">
        <v>245</v>
      </c>
      <c r="D280" s="325">
        <v>239</v>
      </c>
      <c r="E280" s="263"/>
      <c r="F280" s="299">
        <v>140.75</v>
      </c>
      <c r="G280" s="16">
        <v>699</v>
      </c>
      <c r="H280" s="84" t="s">
        <v>269</v>
      </c>
    </row>
    <row r="281" spans="1:8" x14ac:dyDescent="0.25">
      <c r="A281" s="339" t="s">
        <v>484</v>
      </c>
      <c r="B281" s="373">
        <v>44048</v>
      </c>
      <c r="C281" s="292" t="s">
        <v>245</v>
      </c>
      <c r="D281" s="325">
        <v>239</v>
      </c>
      <c r="E281" s="263"/>
      <c r="F281" s="299">
        <v>140.75</v>
      </c>
      <c r="G281" s="16">
        <v>699</v>
      </c>
      <c r="H281" s="84" t="s">
        <v>194</v>
      </c>
    </row>
    <row r="282" spans="1:8" x14ac:dyDescent="0.25">
      <c r="A282" s="337" t="s">
        <v>485</v>
      </c>
      <c r="B282" s="373">
        <v>44048</v>
      </c>
      <c r="C282" s="292" t="s">
        <v>289</v>
      </c>
      <c r="D282" s="325">
        <v>244</v>
      </c>
      <c r="E282" s="263"/>
      <c r="F282" s="299">
        <v>84.39</v>
      </c>
      <c r="G282" s="16">
        <v>663</v>
      </c>
      <c r="H282" s="84" t="s">
        <v>194</v>
      </c>
    </row>
    <row r="283" spans="1:8" x14ac:dyDescent="0.25">
      <c r="A283" s="310" t="s">
        <v>486</v>
      </c>
      <c r="B283" s="373">
        <v>44048</v>
      </c>
      <c r="C283" s="292" t="s">
        <v>275</v>
      </c>
      <c r="D283" s="325">
        <v>243</v>
      </c>
      <c r="E283" s="263"/>
      <c r="F283" s="299">
        <v>79.900000000000006</v>
      </c>
      <c r="G283" s="16" t="s">
        <v>162</v>
      </c>
      <c r="H283" s="84" t="s">
        <v>280</v>
      </c>
    </row>
    <row r="284" spans="1:8" x14ac:dyDescent="0.25">
      <c r="A284" s="339" t="s">
        <v>480</v>
      </c>
      <c r="B284" s="373">
        <v>44048</v>
      </c>
      <c r="C284" s="292" t="s">
        <v>288</v>
      </c>
      <c r="D284" s="325">
        <v>118</v>
      </c>
      <c r="E284" s="263"/>
      <c r="F284" s="299">
        <v>600</v>
      </c>
      <c r="G284" s="16">
        <v>767</v>
      </c>
      <c r="H284" s="84" t="s">
        <v>269</v>
      </c>
    </row>
    <row r="285" spans="1:8" x14ac:dyDescent="0.25">
      <c r="A285" s="339" t="s">
        <v>487</v>
      </c>
      <c r="B285" s="373">
        <v>44048</v>
      </c>
      <c r="C285" s="292" t="s">
        <v>290</v>
      </c>
      <c r="D285" s="325">
        <v>246</v>
      </c>
      <c r="E285" s="263"/>
      <c r="F285" s="299">
        <v>399</v>
      </c>
      <c r="G285" s="16">
        <v>555</v>
      </c>
      <c r="H285" s="84" t="s">
        <v>269</v>
      </c>
    </row>
    <row r="286" spans="1:8" x14ac:dyDescent="0.25">
      <c r="A286" s="339" t="s">
        <v>480</v>
      </c>
      <c r="B286" s="373">
        <v>44048</v>
      </c>
      <c r="C286" s="292" t="s">
        <v>288</v>
      </c>
      <c r="D286" s="325">
        <v>118</v>
      </c>
      <c r="E286" s="263"/>
      <c r="F286" s="299">
        <v>800</v>
      </c>
      <c r="G286" s="16">
        <v>767</v>
      </c>
      <c r="H286" s="84" t="s">
        <v>269</v>
      </c>
    </row>
    <row r="287" spans="1:8" x14ac:dyDescent="0.25">
      <c r="A287" s="339" t="s">
        <v>437</v>
      </c>
      <c r="B287" s="373">
        <v>44048</v>
      </c>
      <c r="C287" s="292" t="s">
        <v>29</v>
      </c>
      <c r="D287" s="325">
        <v>219</v>
      </c>
      <c r="E287" s="263"/>
      <c r="F287" s="298">
        <v>28.4</v>
      </c>
      <c r="G287" s="16" t="s">
        <v>32</v>
      </c>
      <c r="H287" s="84" t="s">
        <v>25</v>
      </c>
    </row>
    <row r="288" spans="1:8" x14ac:dyDescent="0.25">
      <c r="A288" s="335" t="s">
        <v>488</v>
      </c>
      <c r="B288" s="373">
        <v>44048</v>
      </c>
      <c r="C288" s="293" t="s">
        <v>291</v>
      </c>
      <c r="D288" s="325">
        <v>207</v>
      </c>
      <c r="E288" s="360"/>
      <c r="F288" s="299">
        <v>90.06</v>
      </c>
      <c r="G288" s="16">
        <v>799</v>
      </c>
      <c r="H288" s="86" t="s">
        <v>36</v>
      </c>
    </row>
    <row r="289" spans="1:8" x14ac:dyDescent="0.25">
      <c r="A289" s="337" t="s">
        <v>489</v>
      </c>
      <c r="B289" s="373">
        <v>44048</v>
      </c>
      <c r="C289" s="292" t="s">
        <v>221</v>
      </c>
      <c r="D289" s="325">
        <v>209</v>
      </c>
      <c r="E289" s="263"/>
      <c r="F289" s="299">
        <v>462.41</v>
      </c>
      <c r="G289" s="16" t="s">
        <v>18</v>
      </c>
      <c r="H289" s="84" t="s">
        <v>269</v>
      </c>
    </row>
    <row r="290" spans="1:8" x14ac:dyDescent="0.25">
      <c r="A290" s="335" t="s">
        <v>294</v>
      </c>
      <c r="B290" s="373">
        <v>44048</v>
      </c>
      <c r="C290" s="292" t="s">
        <v>259</v>
      </c>
      <c r="D290" s="325">
        <v>204</v>
      </c>
      <c r="E290" s="263">
        <v>1409333</v>
      </c>
      <c r="F290" s="298">
        <v>579.79999999999995</v>
      </c>
      <c r="G290" s="16" t="s">
        <v>10</v>
      </c>
      <c r="H290" s="84" t="s">
        <v>10</v>
      </c>
    </row>
    <row r="291" spans="1:8" x14ac:dyDescent="0.25">
      <c r="A291" s="338" t="s">
        <v>295</v>
      </c>
      <c r="B291" s="373">
        <v>44048</v>
      </c>
      <c r="C291" s="295" t="s">
        <v>73</v>
      </c>
      <c r="D291" s="327">
        <v>233</v>
      </c>
      <c r="E291" s="206"/>
      <c r="F291" s="299">
        <v>311.14999999999998</v>
      </c>
      <c r="G291" s="16">
        <v>579</v>
      </c>
      <c r="H291" s="84"/>
    </row>
    <row r="292" spans="1:8" x14ac:dyDescent="0.25">
      <c r="A292" s="344" t="s">
        <v>42</v>
      </c>
      <c r="B292" s="373">
        <v>44048</v>
      </c>
      <c r="C292" s="363" t="s">
        <v>42</v>
      </c>
      <c r="D292" s="330">
        <v>224</v>
      </c>
      <c r="E292" s="322"/>
      <c r="F292" s="299">
        <v>89.53</v>
      </c>
      <c r="G292" s="319">
        <v>627</v>
      </c>
      <c r="H292" s="110"/>
    </row>
    <row r="293" spans="1:8" x14ac:dyDescent="0.25">
      <c r="A293" s="335" t="s">
        <v>170</v>
      </c>
      <c r="B293" s="374">
        <v>44079</v>
      </c>
      <c r="C293" s="292" t="s">
        <v>305</v>
      </c>
      <c r="D293" s="16">
        <v>59</v>
      </c>
      <c r="E293" s="263"/>
      <c r="F293" s="298">
        <v>48.75</v>
      </c>
      <c r="G293" s="16">
        <v>618</v>
      </c>
      <c r="H293" s="84" t="s">
        <v>171</v>
      </c>
    </row>
    <row r="294" spans="1:8" x14ac:dyDescent="0.25">
      <c r="A294" s="339" t="s">
        <v>306</v>
      </c>
      <c r="B294" s="374">
        <v>44079</v>
      </c>
      <c r="C294" s="292" t="s">
        <v>209</v>
      </c>
      <c r="D294" s="16">
        <v>237</v>
      </c>
      <c r="E294" s="263">
        <v>285209</v>
      </c>
      <c r="F294" s="298">
        <v>49.99</v>
      </c>
      <c r="G294" s="16">
        <v>579</v>
      </c>
      <c r="H294" s="84" t="s">
        <v>36</v>
      </c>
    </row>
    <row r="295" spans="1:8" x14ac:dyDescent="0.25">
      <c r="A295" s="337" t="s">
        <v>535</v>
      </c>
      <c r="B295" s="374">
        <v>44079</v>
      </c>
      <c r="C295" s="292" t="s">
        <v>471</v>
      </c>
      <c r="D295" s="16">
        <v>238</v>
      </c>
      <c r="E295" s="263"/>
      <c r="F295" s="299">
        <v>100</v>
      </c>
      <c r="G295" s="18" t="s">
        <v>26</v>
      </c>
      <c r="H295" s="84" t="s">
        <v>36</v>
      </c>
    </row>
    <row r="296" spans="1:8" x14ac:dyDescent="0.25">
      <c r="A296" s="337" t="s">
        <v>308</v>
      </c>
      <c r="B296" s="374">
        <v>44079</v>
      </c>
      <c r="C296" s="292" t="s">
        <v>272</v>
      </c>
      <c r="D296" s="16">
        <v>12</v>
      </c>
      <c r="E296" s="263">
        <v>7438791</v>
      </c>
      <c r="F296" s="299">
        <v>58.26</v>
      </c>
      <c r="G296" s="18" t="s">
        <v>189</v>
      </c>
      <c r="H296" s="84" t="s">
        <v>36</v>
      </c>
    </row>
    <row r="297" spans="1:8" x14ac:dyDescent="0.25">
      <c r="A297" s="337" t="s">
        <v>553</v>
      </c>
      <c r="B297" s="374">
        <v>44079</v>
      </c>
      <c r="C297" s="292" t="s">
        <v>286</v>
      </c>
      <c r="D297" s="16">
        <v>245</v>
      </c>
      <c r="E297" s="263">
        <v>4974369</v>
      </c>
      <c r="F297" s="299">
        <v>1274.9100000000001</v>
      </c>
      <c r="G297" s="18" t="s">
        <v>393</v>
      </c>
      <c r="H297" s="84"/>
    </row>
    <row r="298" spans="1:8" x14ac:dyDescent="0.25">
      <c r="A298" s="339" t="s">
        <v>490</v>
      </c>
      <c r="B298" s="374">
        <v>44079</v>
      </c>
      <c r="C298" s="292" t="s">
        <v>288</v>
      </c>
      <c r="D298" s="16">
        <v>543</v>
      </c>
      <c r="E298" s="263"/>
      <c r="F298" s="299">
        <v>1250</v>
      </c>
      <c r="G298" s="16">
        <v>767</v>
      </c>
      <c r="H298" s="84" t="s">
        <v>322</v>
      </c>
    </row>
    <row r="299" spans="1:8" x14ac:dyDescent="0.25">
      <c r="A299" s="337" t="s">
        <v>491</v>
      </c>
      <c r="B299" s="374">
        <v>44079</v>
      </c>
      <c r="C299" s="292" t="s">
        <v>29</v>
      </c>
      <c r="D299" s="16">
        <v>219</v>
      </c>
      <c r="E299" s="263">
        <v>277900</v>
      </c>
      <c r="F299" s="299">
        <v>28.4</v>
      </c>
      <c r="G299" s="18" t="s">
        <v>32</v>
      </c>
      <c r="H299" s="84" t="s">
        <v>321</v>
      </c>
    </row>
    <row r="300" spans="1:8" x14ac:dyDescent="0.25">
      <c r="A300" s="337" t="s">
        <v>491</v>
      </c>
      <c r="B300" s="374">
        <v>44079</v>
      </c>
      <c r="C300" s="292" t="s">
        <v>29</v>
      </c>
      <c r="D300" s="16">
        <v>219</v>
      </c>
      <c r="E300" s="263">
        <v>297359</v>
      </c>
      <c r="F300" s="299">
        <v>22.9</v>
      </c>
      <c r="G300" s="18" t="s">
        <v>32</v>
      </c>
      <c r="H300" s="84" t="s">
        <v>25</v>
      </c>
    </row>
    <row r="301" spans="1:8" x14ac:dyDescent="0.25">
      <c r="A301" s="337" t="s">
        <v>469</v>
      </c>
      <c r="B301" s="374">
        <v>44079</v>
      </c>
      <c r="C301" s="292" t="s">
        <v>29</v>
      </c>
      <c r="D301" s="16">
        <v>219</v>
      </c>
      <c r="E301" s="263">
        <v>297359</v>
      </c>
      <c r="F301" s="299">
        <v>22.9</v>
      </c>
      <c r="G301" s="18" t="s">
        <v>32</v>
      </c>
      <c r="H301" s="84" t="s">
        <v>36</v>
      </c>
    </row>
    <row r="302" spans="1:8" ht="15" customHeight="1" x14ac:dyDescent="0.25">
      <c r="A302" s="339" t="s">
        <v>301</v>
      </c>
      <c r="B302" s="374">
        <v>44079</v>
      </c>
      <c r="C302" s="292" t="s">
        <v>288</v>
      </c>
      <c r="D302" s="16">
        <v>118</v>
      </c>
      <c r="E302" s="263"/>
      <c r="F302" s="299">
        <v>2000</v>
      </c>
      <c r="G302" s="16">
        <v>767</v>
      </c>
      <c r="H302" s="84" t="s">
        <v>323</v>
      </c>
    </row>
    <row r="303" spans="1:8" x14ac:dyDescent="0.25">
      <c r="A303" s="337" t="s">
        <v>458</v>
      </c>
      <c r="B303" s="374">
        <v>44079</v>
      </c>
      <c r="C303" s="295" t="s">
        <v>16</v>
      </c>
      <c r="D303" s="44">
        <v>10</v>
      </c>
      <c r="E303" s="311"/>
      <c r="F303" s="302">
        <v>182.64</v>
      </c>
      <c r="G303" s="18" t="s">
        <v>18</v>
      </c>
      <c r="H303" s="82" t="s">
        <v>19</v>
      </c>
    </row>
    <row r="304" spans="1:8" x14ac:dyDescent="0.25">
      <c r="A304" s="337" t="s">
        <v>433</v>
      </c>
      <c r="B304" s="374">
        <v>44079</v>
      </c>
      <c r="C304" s="292" t="s">
        <v>20</v>
      </c>
      <c r="D304" s="16">
        <v>32</v>
      </c>
      <c r="E304" s="311"/>
      <c r="F304" s="302">
        <f>898.93*0.5</f>
        <v>449.46499999999997</v>
      </c>
      <c r="G304" s="18" t="s">
        <v>18</v>
      </c>
      <c r="H304" s="84" t="s">
        <v>24</v>
      </c>
    </row>
    <row r="305" spans="1:8" x14ac:dyDescent="0.25">
      <c r="A305" s="337" t="s">
        <v>462</v>
      </c>
      <c r="B305" s="374">
        <v>44079</v>
      </c>
      <c r="C305" s="292" t="s">
        <v>20</v>
      </c>
      <c r="D305" s="16">
        <v>32</v>
      </c>
      <c r="E305" s="311"/>
      <c r="F305" s="302">
        <f>898.93*0.355</f>
        <v>319.12014999999997</v>
      </c>
      <c r="G305" s="18" t="s">
        <v>18</v>
      </c>
      <c r="H305" s="84" t="s">
        <v>14</v>
      </c>
    </row>
    <row r="306" spans="1:8" x14ac:dyDescent="0.25">
      <c r="A306" s="337" t="s">
        <v>435</v>
      </c>
      <c r="B306" s="374">
        <v>44079</v>
      </c>
      <c r="C306" s="292" t="s">
        <v>20</v>
      </c>
      <c r="D306" s="16">
        <v>32</v>
      </c>
      <c r="E306" s="311"/>
      <c r="F306" s="302">
        <f>898.93*0.145</f>
        <v>130.34484999999998</v>
      </c>
      <c r="G306" s="18" t="s">
        <v>18</v>
      </c>
      <c r="H306" s="84" t="s">
        <v>19</v>
      </c>
    </row>
    <row r="307" spans="1:8" x14ac:dyDescent="0.25">
      <c r="A307" s="337" t="s">
        <v>357</v>
      </c>
      <c r="B307" s="374">
        <v>44079</v>
      </c>
      <c r="C307" s="292" t="s">
        <v>74</v>
      </c>
      <c r="D307" s="16">
        <v>119</v>
      </c>
      <c r="E307" s="311"/>
      <c r="F307" s="303">
        <v>6.99</v>
      </c>
      <c r="G307" s="18" t="s">
        <v>393</v>
      </c>
      <c r="H307" s="82"/>
    </row>
    <row r="308" spans="1:8" x14ac:dyDescent="0.25">
      <c r="A308" s="339" t="s">
        <v>483</v>
      </c>
      <c r="B308" s="374">
        <v>44079</v>
      </c>
      <c r="C308" s="292" t="s">
        <v>245</v>
      </c>
      <c r="D308" s="16">
        <v>239</v>
      </c>
      <c r="E308" s="311"/>
      <c r="F308" s="302">
        <v>143</v>
      </c>
      <c r="G308" s="16">
        <v>699</v>
      </c>
      <c r="H308" s="84" t="s">
        <v>269</v>
      </c>
    </row>
    <row r="309" spans="1:8" x14ac:dyDescent="0.25">
      <c r="A309" s="337" t="s">
        <v>325</v>
      </c>
      <c r="B309" s="374">
        <v>44079</v>
      </c>
      <c r="C309" s="292" t="s">
        <v>310</v>
      </c>
      <c r="D309" s="16">
        <v>247</v>
      </c>
      <c r="E309" s="364">
        <v>496738</v>
      </c>
      <c r="F309" s="299">
        <v>82.4</v>
      </c>
      <c r="G309" s="18" t="s">
        <v>326</v>
      </c>
      <c r="H309" s="84"/>
    </row>
    <row r="310" spans="1:8" x14ac:dyDescent="0.25">
      <c r="A310" s="337" t="s">
        <v>492</v>
      </c>
      <c r="B310" s="374">
        <v>44079</v>
      </c>
      <c r="C310" s="292" t="s">
        <v>288</v>
      </c>
      <c r="D310" s="16">
        <v>118</v>
      </c>
      <c r="E310" s="311"/>
      <c r="F310" s="302">
        <v>2080.14</v>
      </c>
      <c r="G310" s="18" t="s">
        <v>302</v>
      </c>
      <c r="H310" s="84" t="s">
        <v>324</v>
      </c>
    </row>
    <row r="311" spans="1:8" x14ac:dyDescent="0.25">
      <c r="A311" s="346" t="s">
        <v>311</v>
      </c>
      <c r="B311" s="374">
        <v>44079</v>
      </c>
      <c r="C311" s="292" t="s">
        <v>312</v>
      </c>
      <c r="D311" s="16">
        <v>248</v>
      </c>
      <c r="E311" s="263">
        <v>1897</v>
      </c>
      <c r="F311" s="299">
        <v>780</v>
      </c>
      <c r="G311" s="18" t="s">
        <v>393</v>
      </c>
      <c r="H311" s="84"/>
    </row>
    <row r="312" spans="1:8" x14ac:dyDescent="0.25">
      <c r="A312" s="337" t="s">
        <v>320</v>
      </c>
      <c r="B312" s="374">
        <v>44079</v>
      </c>
      <c r="C312" s="292" t="s">
        <v>313</v>
      </c>
      <c r="D312" s="16">
        <v>233</v>
      </c>
      <c r="E312" s="263">
        <v>5708</v>
      </c>
      <c r="F312" s="299">
        <v>200</v>
      </c>
      <c r="G312" s="18" t="s">
        <v>394</v>
      </c>
      <c r="H312" s="84"/>
    </row>
    <row r="313" spans="1:8" x14ac:dyDescent="0.25">
      <c r="A313" s="337" t="s">
        <v>493</v>
      </c>
      <c r="B313" s="374">
        <v>44079</v>
      </c>
      <c r="C313" s="292" t="s">
        <v>245</v>
      </c>
      <c r="D313" s="16">
        <v>239</v>
      </c>
      <c r="E313" s="311"/>
      <c r="F313" s="302">
        <v>141.75</v>
      </c>
      <c r="G313" s="18" t="s">
        <v>18</v>
      </c>
      <c r="H313" s="84" t="s">
        <v>194</v>
      </c>
    </row>
    <row r="314" spans="1:8" x14ac:dyDescent="0.25">
      <c r="A314" s="337" t="s">
        <v>494</v>
      </c>
      <c r="B314" s="374">
        <v>44079</v>
      </c>
      <c r="C314" s="292" t="s">
        <v>289</v>
      </c>
      <c r="D314" s="16">
        <v>244</v>
      </c>
      <c r="E314" s="311"/>
      <c r="F314" s="302">
        <v>84.99</v>
      </c>
      <c r="G314" s="16">
        <v>554</v>
      </c>
      <c r="H314" s="82" t="s">
        <v>194</v>
      </c>
    </row>
    <row r="315" spans="1:8" x14ac:dyDescent="0.25">
      <c r="A315" s="307" t="s">
        <v>486</v>
      </c>
      <c r="B315" s="374">
        <v>44079</v>
      </c>
      <c r="C315" s="362" t="s">
        <v>275</v>
      </c>
      <c r="D315" s="16">
        <v>243</v>
      </c>
      <c r="E315" s="311">
        <v>35479</v>
      </c>
      <c r="F315" s="302">
        <v>79.900000000000006</v>
      </c>
      <c r="G315" s="16" t="s">
        <v>162</v>
      </c>
      <c r="H315" s="84" t="s">
        <v>280</v>
      </c>
    </row>
    <row r="316" spans="1:8" x14ac:dyDescent="0.25">
      <c r="A316" s="337" t="s">
        <v>495</v>
      </c>
      <c r="B316" s="374">
        <v>44079</v>
      </c>
      <c r="C316" s="292" t="s">
        <v>245</v>
      </c>
      <c r="D316" s="16">
        <v>239</v>
      </c>
      <c r="E316" s="311"/>
      <c r="F316" s="302">
        <v>141.75</v>
      </c>
      <c r="G316" s="16">
        <v>699</v>
      </c>
      <c r="H316" s="84" t="s">
        <v>329</v>
      </c>
    </row>
    <row r="317" spans="1:8" x14ac:dyDescent="0.25">
      <c r="A317" s="339" t="s">
        <v>496</v>
      </c>
      <c r="B317" s="374">
        <v>44079</v>
      </c>
      <c r="C317" s="292" t="s">
        <v>290</v>
      </c>
      <c r="D317" s="16">
        <v>246</v>
      </c>
      <c r="E317" s="311"/>
      <c r="F317" s="302">
        <v>399</v>
      </c>
      <c r="G317" s="16">
        <v>699</v>
      </c>
      <c r="H317" s="84" t="s">
        <v>329</v>
      </c>
    </row>
    <row r="318" spans="1:8" x14ac:dyDescent="0.25">
      <c r="A318" s="337" t="s">
        <v>497</v>
      </c>
      <c r="B318" s="374">
        <v>44079</v>
      </c>
      <c r="C318" s="292" t="s">
        <v>314</v>
      </c>
      <c r="D318" s="16">
        <v>119</v>
      </c>
      <c r="E318" s="311"/>
      <c r="F318" s="302">
        <v>200</v>
      </c>
      <c r="G318" s="16">
        <v>767</v>
      </c>
      <c r="H318" s="84" t="s">
        <v>329</v>
      </c>
    </row>
    <row r="319" spans="1:8" ht="15" customHeight="1" x14ac:dyDescent="0.25">
      <c r="A319" s="337" t="s">
        <v>497</v>
      </c>
      <c r="B319" s="374">
        <v>44079</v>
      </c>
      <c r="C319" s="292" t="s">
        <v>288</v>
      </c>
      <c r="D319" s="16">
        <v>118</v>
      </c>
      <c r="E319" s="311"/>
      <c r="F319" s="302">
        <v>3000</v>
      </c>
      <c r="G319" s="16">
        <v>767</v>
      </c>
      <c r="H319" s="84" t="s">
        <v>323</v>
      </c>
    </row>
    <row r="320" spans="1:8" x14ac:dyDescent="0.25">
      <c r="A320" s="339" t="s">
        <v>420</v>
      </c>
      <c r="B320" s="374">
        <v>44079</v>
      </c>
      <c r="C320" s="292" t="s">
        <v>29</v>
      </c>
      <c r="D320" s="16">
        <v>219</v>
      </c>
      <c r="E320" s="311">
        <v>309903</v>
      </c>
      <c r="F320" s="303">
        <v>28.4</v>
      </c>
      <c r="G320" s="16" t="s">
        <v>32</v>
      </c>
      <c r="H320" s="82" t="s">
        <v>25</v>
      </c>
    </row>
    <row r="321" spans="1:8" x14ac:dyDescent="0.25">
      <c r="A321" s="337" t="s">
        <v>429</v>
      </c>
      <c r="B321" s="374">
        <v>44079</v>
      </c>
      <c r="C321" s="292" t="s">
        <v>29</v>
      </c>
      <c r="D321" s="16">
        <v>219</v>
      </c>
      <c r="E321" s="311">
        <v>314293</v>
      </c>
      <c r="F321" s="299">
        <v>28.4</v>
      </c>
      <c r="G321" s="18" t="s">
        <v>32</v>
      </c>
      <c r="H321" s="84" t="s">
        <v>321</v>
      </c>
    </row>
    <row r="322" spans="1:8" x14ac:dyDescent="0.25">
      <c r="A322" s="337" t="s">
        <v>552</v>
      </c>
      <c r="B322" s="374">
        <v>44079</v>
      </c>
      <c r="C322" s="292" t="s">
        <v>278</v>
      </c>
      <c r="D322" s="16">
        <v>209</v>
      </c>
      <c r="E322" s="263"/>
      <c r="F322" s="299">
        <v>462.41</v>
      </c>
      <c r="G322" s="16" t="s">
        <v>18</v>
      </c>
      <c r="H322" s="84"/>
    </row>
    <row r="323" spans="1:8" x14ac:dyDescent="0.25">
      <c r="A323" s="338" t="s">
        <v>295</v>
      </c>
      <c r="B323" s="374">
        <v>44079</v>
      </c>
      <c r="C323" s="295" t="s">
        <v>73</v>
      </c>
      <c r="D323" s="44">
        <v>233</v>
      </c>
      <c r="E323" s="206"/>
      <c r="F323" s="299">
        <v>311.14999999999998</v>
      </c>
      <c r="G323" s="16">
        <v>579</v>
      </c>
      <c r="H323" s="84"/>
    </row>
    <row r="324" spans="1:8" x14ac:dyDescent="0.25">
      <c r="A324" s="344" t="s">
        <v>42</v>
      </c>
      <c r="B324" s="374">
        <v>44079</v>
      </c>
      <c r="C324" s="363" t="s">
        <v>42</v>
      </c>
      <c r="D324" s="319">
        <v>224</v>
      </c>
      <c r="E324" s="211"/>
      <c r="F324" s="299">
        <v>89.97</v>
      </c>
      <c r="G324" s="319">
        <v>627</v>
      </c>
      <c r="H324" s="125"/>
    </row>
    <row r="325" spans="1:8" x14ac:dyDescent="0.25">
      <c r="A325" s="334" t="s">
        <v>170</v>
      </c>
      <c r="B325" s="374">
        <v>44109</v>
      </c>
      <c r="C325" s="292" t="s">
        <v>333</v>
      </c>
      <c r="D325" s="319">
        <v>59</v>
      </c>
      <c r="E325" s="263"/>
      <c r="F325" s="298">
        <v>48.75</v>
      </c>
      <c r="G325" s="16">
        <v>618</v>
      </c>
      <c r="H325" s="84" t="s">
        <v>171</v>
      </c>
    </row>
    <row r="326" spans="1:8" x14ac:dyDescent="0.25">
      <c r="A326" s="339" t="s">
        <v>334</v>
      </c>
      <c r="B326" s="374">
        <v>44109</v>
      </c>
      <c r="C326" s="292" t="s">
        <v>209</v>
      </c>
      <c r="D326" s="319">
        <v>237</v>
      </c>
      <c r="E326" s="263">
        <v>285209</v>
      </c>
      <c r="F326" s="298">
        <v>49.99</v>
      </c>
      <c r="G326" s="16">
        <v>579</v>
      </c>
      <c r="H326" s="84" t="s">
        <v>36</v>
      </c>
    </row>
    <row r="327" spans="1:8" x14ac:dyDescent="0.25">
      <c r="A327" s="337" t="s">
        <v>536</v>
      </c>
      <c r="B327" s="374">
        <v>44109</v>
      </c>
      <c r="C327" s="292" t="s">
        <v>471</v>
      </c>
      <c r="D327" s="319">
        <v>238</v>
      </c>
      <c r="E327" s="263"/>
      <c r="F327" s="299">
        <v>100</v>
      </c>
      <c r="G327" s="18" t="s">
        <v>26</v>
      </c>
      <c r="H327" s="84" t="s">
        <v>36</v>
      </c>
    </row>
    <row r="328" spans="1:8" x14ac:dyDescent="0.25">
      <c r="A328" s="337" t="s">
        <v>554</v>
      </c>
      <c r="B328" s="374">
        <v>44109</v>
      </c>
      <c r="C328" s="292" t="s">
        <v>286</v>
      </c>
      <c r="D328" s="319">
        <v>243</v>
      </c>
      <c r="E328" s="263">
        <v>4974369</v>
      </c>
      <c r="F328" s="299">
        <v>1274.9100000000001</v>
      </c>
      <c r="G328" s="18"/>
      <c r="H328" s="84"/>
    </row>
    <row r="329" spans="1:8" ht="15.75" thickBot="1" x14ac:dyDescent="0.3">
      <c r="A329" s="347" t="s">
        <v>311</v>
      </c>
      <c r="B329" s="374">
        <v>44109</v>
      </c>
      <c r="C329" s="292" t="s">
        <v>350</v>
      </c>
      <c r="D329" s="319">
        <v>248</v>
      </c>
      <c r="E329" s="263">
        <v>1897</v>
      </c>
      <c r="F329" s="299">
        <v>780</v>
      </c>
      <c r="G329" s="16">
        <v>598</v>
      </c>
      <c r="H329" s="84" t="s">
        <v>36</v>
      </c>
    </row>
    <row r="330" spans="1:8" x14ac:dyDescent="0.25">
      <c r="A330" s="348" t="s">
        <v>420</v>
      </c>
      <c r="B330" s="374">
        <v>44109</v>
      </c>
      <c r="C330" s="292" t="s">
        <v>29</v>
      </c>
      <c r="D330" s="319">
        <v>219</v>
      </c>
      <c r="E330" s="311">
        <v>316716</v>
      </c>
      <c r="F330" s="302">
        <v>22.9</v>
      </c>
      <c r="G330" s="18" t="s">
        <v>32</v>
      </c>
      <c r="H330" s="82" t="s">
        <v>25</v>
      </c>
    </row>
    <row r="331" spans="1:8" x14ac:dyDescent="0.25">
      <c r="A331" s="337" t="s">
        <v>503</v>
      </c>
      <c r="B331" s="374">
        <v>44109</v>
      </c>
      <c r="C331" s="292" t="s">
        <v>29</v>
      </c>
      <c r="D331" s="319">
        <v>219</v>
      </c>
      <c r="E331" s="311">
        <v>316716</v>
      </c>
      <c r="F331" s="302">
        <v>22.9</v>
      </c>
      <c r="G331" s="18" t="s">
        <v>32</v>
      </c>
      <c r="H331" s="82" t="s">
        <v>36</v>
      </c>
    </row>
    <row r="332" spans="1:8" ht="15" customHeight="1" x14ac:dyDescent="0.25">
      <c r="A332" s="337" t="s">
        <v>301</v>
      </c>
      <c r="B332" s="374">
        <v>44109</v>
      </c>
      <c r="C332" s="292" t="s">
        <v>288</v>
      </c>
      <c r="D332" s="319">
        <v>118</v>
      </c>
      <c r="E332" s="311"/>
      <c r="F332" s="302">
        <v>3000</v>
      </c>
      <c r="G332" s="18" t="s">
        <v>302</v>
      </c>
      <c r="H332" s="82"/>
    </row>
    <row r="333" spans="1:8" x14ac:dyDescent="0.25">
      <c r="A333" s="337" t="s">
        <v>504</v>
      </c>
      <c r="B333" s="374">
        <v>44109</v>
      </c>
      <c r="C333" s="292" t="s">
        <v>338</v>
      </c>
      <c r="D333" s="319">
        <v>209</v>
      </c>
      <c r="E333" s="263"/>
      <c r="F333" s="299">
        <v>485.42</v>
      </c>
      <c r="G333" s="18" t="s">
        <v>13</v>
      </c>
      <c r="H333" s="84" t="s">
        <v>14</v>
      </c>
    </row>
    <row r="334" spans="1:8" x14ac:dyDescent="0.25">
      <c r="A334" s="337" t="s">
        <v>505</v>
      </c>
      <c r="B334" s="374">
        <v>44109</v>
      </c>
      <c r="C334" s="295" t="s">
        <v>16</v>
      </c>
      <c r="D334" s="319">
        <v>10</v>
      </c>
      <c r="E334" s="311"/>
      <c r="F334" s="299">
        <v>117.74</v>
      </c>
      <c r="G334" s="18" t="s">
        <v>18</v>
      </c>
      <c r="H334" s="84" t="s">
        <v>19</v>
      </c>
    </row>
    <row r="335" spans="1:8" x14ac:dyDescent="0.25">
      <c r="A335" s="340" t="s">
        <v>506</v>
      </c>
      <c r="B335" s="374">
        <v>44109</v>
      </c>
      <c r="C335" s="295" t="s">
        <v>339</v>
      </c>
      <c r="D335" s="319">
        <v>266</v>
      </c>
      <c r="E335" s="365"/>
      <c r="F335" s="302">
        <v>789</v>
      </c>
      <c r="G335" s="18" t="s">
        <v>26</v>
      </c>
      <c r="H335" s="82" t="s">
        <v>36</v>
      </c>
    </row>
    <row r="336" spans="1:8" x14ac:dyDescent="0.25">
      <c r="A336" s="349" t="s">
        <v>507</v>
      </c>
      <c r="B336" s="374">
        <v>44109</v>
      </c>
      <c r="C336" s="295" t="s">
        <v>340</v>
      </c>
      <c r="D336" s="319"/>
      <c r="E336" s="311"/>
      <c r="F336" s="299">
        <v>11.7</v>
      </c>
      <c r="G336" s="18" t="s">
        <v>162</v>
      </c>
      <c r="H336" s="84" t="s">
        <v>247</v>
      </c>
    </row>
    <row r="337" spans="1:8" x14ac:dyDescent="0.25">
      <c r="A337" s="349" t="s">
        <v>507</v>
      </c>
      <c r="B337" s="374">
        <v>44109</v>
      </c>
      <c r="C337" s="295" t="s">
        <v>340</v>
      </c>
      <c r="D337" s="319"/>
      <c r="E337" s="311"/>
      <c r="F337" s="299">
        <v>69.7</v>
      </c>
      <c r="G337" s="18" t="s">
        <v>162</v>
      </c>
      <c r="H337" s="84" t="s">
        <v>247</v>
      </c>
    </row>
    <row r="338" spans="1:8" x14ac:dyDescent="0.25">
      <c r="A338" s="337" t="s">
        <v>433</v>
      </c>
      <c r="B338" s="374">
        <v>44109</v>
      </c>
      <c r="C338" s="292" t="s">
        <v>20</v>
      </c>
      <c r="D338" s="319">
        <v>32</v>
      </c>
      <c r="E338" s="311"/>
      <c r="F338" s="302">
        <f>897.2*0.5</f>
        <v>448.6</v>
      </c>
      <c r="G338" s="18" t="s">
        <v>18</v>
      </c>
      <c r="H338" s="84" t="s">
        <v>24</v>
      </c>
    </row>
    <row r="339" spans="1:8" x14ac:dyDescent="0.25">
      <c r="A339" s="337" t="s">
        <v>508</v>
      </c>
      <c r="B339" s="374">
        <v>44109</v>
      </c>
      <c r="C339" s="292" t="s">
        <v>20</v>
      </c>
      <c r="D339" s="319">
        <v>32</v>
      </c>
      <c r="E339" s="311"/>
      <c r="F339" s="302">
        <f>897.2*0.355</f>
        <v>318.50599999999997</v>
      </c>
      <c r="G339" s="18" t="s">
        <v>18</v>
      </c>
      <c r="H339" s="84" t="s">
        <v>14</v>
      </c>
    </row>
    <row r="340" spans="1:8" x14ac:dyDescent="0.25">
      <c r="A340" s="337" t="s">
        <v>463</v>
      </c>
      <c r="B340" s="374">
        <v>44109</v>
      </c>
      <c r="C340" s="292" t="s">
        <v>20</v>
      </c>
      <c r="D340" s="319">
        <v>32</v>
      </c>
      <c r="E340" s="311"/>
      <c r="F340" s="302">
        <f>897.2*0.145</f>
        <v>130.09399999999999</v>
      </c>
      <c r="G340" s="18" t="s">
        <v>18</v>
      </c>
      <c r="H340" s="84" t="s">
        <v>19</v>
      </c>
    </row>
    <row r="341" spans="1:8" ht="28.5" x14ac:dyDescent="0.25">
      <c r="A341" s="337" t="s">
        <v>342</v>
      </c>
      <c r="B341" s="374">
        <v>44109</v>
      </c>
      <c r="C341" s="292" t="s">
        <v>341</v>
      </c>
      <c r="D341" s="319">
        <v>204</v>
      </c>
      <c r="E341" s="366" t="s">
        <v>344</v>
      </c>
      <c r="F341" s="302">
        <v>357.97</v>
      </c>
      <c r="G341" s="18" t="s">
        <v>393</v>
      </c>
      <c r="H341" s="82"/>
    </row>
    <row r="342" spans="1:8" x14ac:dyDescent="0.25">
      <c r="A342" s="337" t="s">
        <v>509</v>
      </c>
      <c r="B342" s="374">
        <v>44109</v>
      </c>
      <c r="C342" s="292" t="s">
        <v>357</v>
      </c>
      <c r="D342" s="319">
        <v>119</v>
      </c>
      <c r="E342" s="311"/>
      <c r="F342" s="302">
        <v>800</v>
      </c>
      <c r="G342" s="18" t="s">
        <v>302</v>
      </c>
      <c r="H342" s="84" t="s">
        <v>358</v>
      </c>
    </row>
    <row r="343" spans="1:8" x14ac:dyDescent="0.25">
      <c r="A343" s="310" t="s">
        <v>357</v>
      </c>
      <c r="B343" s="374">
        <v>44109</v>
      </c>
      <c r="C343" s="292" t="s">
        <v>357</v>
      </c>
      <c r="D343" s="319">
        <v>119</v>
      </c>
      <c r="E343" s="311"/>
      <c r="F343" s="302">
        <v>6.99</v>
      </c>
      <c r="G343" s="18" t="s">
        <v>18</v>
      </c>
      <c r="H343" s="84"/>
    </row>
    <row r="344" spans="1:8" x14ac:dyDescent="0.25">
      <c r="A344" s="349" t="s">
        <v>507</v>
      </c>
      <c r="B344" s="374">
        <v>44109</v>
      </c>
      <c r="C344" s="295" t="s">
        <v>340</v>
      </c>
      <c r="D344" s="319"/>
      <c r="E344" s="311"/>
      <c r="F344" s="299">
        <v>69.7</v>
      </c>
      <c r="G344" s="18" t="s">
        <v>162</v>
      </c>
      <c r="H344" s="84" t="s">
        <v>247</v>
      </c>
    </row>
    <row r="345" spans="1:8" x14ac:dyDescent="0.25">
      <c r="A345" s="310" t="s">
        <v>510</v>
      </c>
      <c r="B345" s="374">
        <v>44109</v>
      </c>
      <c r="C345" s="292" t="s">
        <v>245</v>
      </c>
      <c r="D345" s="319">
        <v>239</v>
      </c>
      <c r="E345" s="311"/>
      <c r="F345" s="302">
        <v>139.25</v>
      </c>
      <c r="G345" s="18" t="s">
        <v>18</v>
      </c>
      <c r="H345" s="84" t="s">
        <v>194</v>
      </c>
    </row>
    <row r="346" spans="1:8" x14ac:dyDescent="0.25">
      <c r="A346" s="310" t="s">
        <v>511</v>
      </c>
      <c r="B346" s="374">
        <v>44109</v>
      </c>
      <c r="C346" s="292" t="s">
        <v>288</v>
      </c>
      <c r="D346" s="319">
        <v>118</v>
      </c>
      <c r="E346" s="311"/>
      <c r="F346" s="299">
        <v>2515.73</v>
      </c>
      <c r="G346" s="18" t="s">
        <v>302</v>
      </c>
      <c r="H346" s="84" t="s">
        <v>358</v>
      </c>
    </row>
    <row r="347" spans="1:8" x14ac:dyDescent="0.25">
      <c r="A347" s="310" t="s">
        <v>512</v>
      </c>
      <c r="B347" s="374">
        <v>44109</v>
      </c>
      <c r="C347" s="292" t="s">
        <v>245</v>
      </c>
      <c r="D347" s="319">
        <v>239</v>
      </c>
      <c r="E347" s="311"/>
      <c r="F347" s="299">
        <v>138.75</v>
      </c>
      <c r="G347" s="18" t="s">
        <v>18</v>
      </c>
      <c r="H347" s="84" t="s">
        <v>358</v>
      </c>
    </row>
    <row r="348" spans="1:8" x14ac:dyDescent="0.25">
      <c r="A348" s="337" t="s">
        <v>476</v>
      </c>
      <c r="B348" s="374">
        <v>44109</v>
      </c>
      <c r="C348" s="362" t="s">
        <v>275</v>
      </c>
      <c r="D348" s="319">
        <v>243</v>
      </c>
      <c r="E348" s="311"/>
      <c r="F348" s="302">
        <v>79.900000000000006</v>
      </c>
      <c r="G348" s="16" t="s">
        <v>162</v>
      </c>
      <c r="H348" s="84" t="s">
        <v>280</v>
      </c>
    </row>
    <row r="349" spans="1:8" x14ac:dyDescent="0.25">
      <c r="A349" s="310" t="s">
        <v>465</v>
      </c>
      <c r="B349" s="374">
        <v>44109</v>
      </c>
      <c r="C349" s="292" t="s">
        <v>245</v>
      </c>
      <c r="D349" s="319">
        <v>239</v>
      </c>
      <c r="E349" s="311"/>
      <c r="F349" s="299">
        <v>138.75</v>
      </c>
      <c r="G349" s="18" t="s">
        <v>18</v>
      </c>
      <c r="H349" s="84" t="s">
        <v>247</v>
      </c>
    </row>
    <row r="350" spans="1:8" x14ac:dyDescent="0.25">
      <c r="A350" s="310" t="s">
        <v>513</v>
      </c>
      <c r="B350" s="374">
        <v>44109</v>
      </c>
      <c r="C350" s="292" t="s">
        <v>289</v>
      </c>
      <c r="D350" s="319">
        <v>244</v>
      </c>
      <c r="E350" s="311"/>
      <c r="F350" s="299">
        <v>83.19</v>
      </c>
      <c r="G350" s="18" t="s">
        <v>32</v>
      </c>
      <c r="H350" s="84" t="s">
        <v>194</v>
      </c>
    </row>
    <row r="351" spans="1:8" x14ac:dyDescent="0.25">
      <c r="A351" s="310" t="s">
        <v>514</v>
      </c>
      <c r="B351" s="374">
        <v>44109</v>
      </c>
      <c r="C351" s="292" t="s">
        <v>290</v>
      </c>
      <c r="D351" s="319">
        <v>246</v>
      </c>
      <c r="E351" s="311"/>
      <c r="F351" s="302">
        <v>399</v>
      </c>
      <c r="G351" s="18" t="s">
        <v>18</v>
      </c>
      <c r="H351" s="84" t="s">
        <v>358</v>
      </c>
    </row>
    <row r="352" spans="1:8" x14ac:dyDescent="0.25">
      <c r="A352" s="337" t="s">
        <v>515</v>
      </c>
      <c r="B352" s="374">
        <v>44109</v>
      </c>
      <c r="C352" s="292" t="s">
        <v>312</v>
      </c>
      <c r="D352" s="319">
        <v>270</v>
      </c>
      <c r="E352" s="311">
        <v>1935</v>
      </c>
      <c r="F352" s="302">
        <v>240</v>
      </c>
      <c r="G352" s="18" t="s">
        <v>189</v>
      </c>
      <c r="H352" s="84" t="s">
        <v>36</v>
      </c>
    </row>
    <row r="353" spans="1:8" x14ac:dyDescent="0.25">
      <c r="A353" s="349" t="s">
        <v>507</v>
      </c>
      <c r="B353" s="374">
        <v>44109</v>
      </c>
      <c r="C353" s="295" t="s">
        <v>340</v>
      </c>
      <c r="D353" s="319"/>
      <c r="E353" s="311"/>
      <c r="F353" s="302">
        <v>16</v>
      </c>
      <c r="G353" s="18" t="s">
        <v>162</v>
      </c>
      <c r="H353" s="84" t="s">
        <v>247</v>
      </c>
    </row>
    <row r="354" spans="1:8" x14ac:dyDescent="0.25">
      <c r="A354" s="349" t="s">
        <v>507</v>
      </c>
      <c r="B354" s="374">
        <v>44109</v>
      </c>
      <c r="C354" s="295" t="s">
        <v>340</v>
      </c>
      <c r="D354" s="319"/>
      <c r="E354" s="311"/>
      <c r="F354" s="302">
        <v>16</v>
      </c>
      <c r="G354" s="18" t="s">
        <v>162</v>
      </c>
      <c r="H354" s="84" t="s">
        <v>247</v>
      </c>
    </row>
    <row r="355" spans="1:8" x14ac:dyDescent="0.25">
      <c r="A355" s="310" t="s">
        <v>518</v>
      </c>
      <c r="B355" s="374">
        <v>44109</v>
      </c>
      <c r="C355" s="292" t="s">
        <v>29</v>
      </c>
      <c r="D355" s="319">
        <v>219</v>
      </c>
      <c r="E355" s="263">
        <v>347800</v>
      </c>
      <c r="F355" s="299">
        <v>28.4</v>
      </c>
      <c r="G355" s="16" t="s">
        <v>32</v>
      </c>
      <c r="H355" s="82" t="s">
        <v>25</v>
      </c>
    </row>
    <row r="356" spans="1:8" ht="15.75" thickBot="1" x14ac:dyDescent="0.3">
      <c r="A356" s="350" t="s">
        <v>349</v>
      </c>
      <c r="B356" s="374">
        <v>44109</v>
      </c>
      <c r="C356" s="295" t="s">
        <v>73</v>
      </c>
      <c r="D356" s="319">
        <v>233</v>
      </c>
      <c r="E356" s="206"/>
      <c r="F356" s="299">
        <v>311.14999999999998</v>
      </c>
      <c r="G356" s="16">
        <v>579</v>
      </c>
      <c r="H356" s="84"/>
    </row>
    <row r="357" spans="1:8" x14ac:dyDescent="0.25">
      <c r="A357" s="349" t="s">
        <v>41</v>
      </c>
      <c r="B357" s="374">
        <v>44109</v>
      </c>
      <c r="C357" s="295" t="s">
        <v>41</v>
      </c>
      <c r="D357" s="44">
        <v>224</v>
      </c>
      <c r="E357" s="206"/>
      <c r="F357" s="298">
        <v>2.04</v>
      </c>
      <c r="G357" s="16">
        <v>627</v>
      </c>
      <c r="H357" s="84"/>
    </row>
    <row r="358" spans="1:8" x14ac:dyDescent="0.25">
      <c r="A358" s="351" t="s">
        <v>42</v>
      </c>
      <c r="B358" s="374">
        <v>44109</v>
      </c>
      <c r="C358" s="363" t="s">
        <v>42</v>
      </c>
      <c r="D358" s="319">
        <v>224</v>
      </c>
      <c r="E358" s="211"/>
      <c r="F358" s="304">
        <v>89.13</v>
      </c>
      <c r="G358" s="319">
        <v>627</v>
      </c>
      <c r="H358" s="125"/>
    </row>
    <row r="359" spans="1:8" s="291" customFormat="1" ht="28.5" x14ac:dyDescent="0.25">
      <c r="A359" s="352" t="s">
        <v>382</v>
      </c>
      <c r="B359" s="377">
        <v>44140</v>
      </c>
      <c r="C359" s="296" t="s">
        <v>28</v>
      </c>
      <c r="D359" s="16">
        <v>220</v>
      </c>
      <c r="E359" s="323"/>
      <c r="F359" s="305">
        <v>-200</v>
      </c>
      <c r="G359" s="318">
        <v>74</v>
      </c>
      <c r="H359" s="378"/>
    </row>
    <row r="360" spans="1:8" x14ac:dyDescent="0.25">
      <c r="A360" s="339" t="s">
        <v>361</v>
      </c>
      <c r="B360" s="377">
        <v>44140</v>
      </c>
      <c r="C360" s="292" t="s">
        <v>209</v>
      </c>
      <c r="D360" s="16">
        <v>237</v>
      </c>
      <c r="E360" s="263">
        <v>285209</v>
      </c>
      <c r="F360" s="298">
        <v>49.99</v>
      </c>
      <c r="G360" s="16">
        <v>579</v>
      </c>
      <c r="H360" s="84" t="s">
        <v>36</v>
      </c>
    </row>
    <row r="361" spans="1:8" x14ac:dyDescent="0.25">
      <c r="A361" s="337" t="s">
        <v>537</v>
      </c>
      <c r="B361" s="377">
        <v>44140</v>
      </c>
      <c r="C361" s="292" t="s">
        <v>471</v>
      </c>
      <c r="D361" s="319">
        <v>238</v>
      </c>
      <c r="E361" s="263"/>
      <c r="F361" s="299">
        <v>100</v>
      </c>
      <c r="G361" s="18" t="s">
        <v>26</v>
      </c>
      <c r="H361" s="84" t="s">
        <v>36</v>
      </c>
    </row>
    <row r="362" spans="1:8" x14ac:dyDescent="0.25">
      <c r="A362" s="337" t="s">
        <v>555</v>
      </c>
      <c r="B362" s="377">
        <v>44140</v>
      </c>
      <c r="C362" s="292" t="s">
        <v>286</v>
      </c>
      <c r="D362" s="18" t="s">
        <v>402</v>
      </c>
      <c r="E362" s="263">
        <v>4974369</v>
      </c>
      <c r="F362" s="299">
        <v>1274.9100000000001</v>
      </c>
      <c r="G362" s="18" t="s">
        <v>393</v>
      </c>
      <c r="H362" s="84"/>
    </row>
    <row r="363" spans="1:8" ht="28.5" x14ac:dyDescent="0.25">
      <c r="A363" s="337" t="s">
        <v>364</v>
      </c>
      <c r="B363" s="377">
        <v>44140</v>
      </c>
      <c r="C363" s="292" t="s">
        <v>341</v>
      </c>
      <c r="D363" s="16">
        <v>204</v>
      </c>
      <c r="E363" s="366" t="s">
        <v>344</v>
      </c>
      <c r="F363" s="299">
        <v>357.91</v>
      </c>
      <c r="G363" s="18" t="s">
        <v>393</v>
      </c>
      <c r="H363" s="82"/>
    </row>
    <row r="364" spans="1:8" x14ac:dyDescent="0.25">
      <c r="A364" s="337" t="s">
        <v>346</v>
      </c>
      <c r="B364" s="377">
        <v>44140</v>
      </c>
      <c r="C364" s="292" t="s">
        <v>371</v>
      </c>
      <c r="D364" s="18" t="s">
        <v>403</v>
      </c>
      <c r="E364" s="311">
        <v>1935</v>
      </c>
      <c r="F364" s="299">
        <v>240</v>
      </c>
      <c r="G364" s="18" t="s">
        <v>189</v>
      </c>
      <c r="H364" s="84" t="s">
        <v>36</v>
      </c>
    </row>
    <row r="365" spans="1:8" x14ac:dyDescent="0.25">
      <c r="A365" s="337" t="s">
        <v>516</v>
      </c>
      <c r="B365" s="377">
        <v>44140</v>
      </c>
      <c r="C365" s="295" t="s">
        <v>377</v>
      </c>
      <c r="D365" s="18"/>
      <c r="E365" s="311"/>
      <c r="F365" s="299">
        <v>16</v>
      </c>
      <c r="G365" s="18" t="s">
        <v>162</v>
      </c>
      <c r="H365" s="82" t="s">
        <v>247</v>
      </c>
    </row>
    <row r="366" spans="1:8" x14ac:dyDescent="0.25">
      <c r="A366" s="337" t="s">
        <v>429</v>
      </c>
      <c r="B366" s="377">
        <v>44140</v>
      </c>
      <c r="C366" s="292" t="s">
        <v>29</v>
      </c>
      <c r="D366" s="18" t="s">
        <v>404</v>
      </c>
      <c r="E366" s="263">
        <v>353767</v>
      </c>
      <c r="F366" s="299">
        <v>28.4</v>
      </c>
      <c r="G366" s="18" t="s">
        <v>32</v>
      </c>
      <c r="H366" s="84" t="s">
        <v>321</v>
      </c>
    </row>
    <row r="367" spans="1:8" x14ac:dyDescent="0.25">
      <c r="A367" s="337" t="s">
        <v>517</v>
      </c>
      <c r="B367" s="377">
        <v>44140</v>
      </c>
      <c r="C367" s="292" t="s">
        <v>365</v>
      </c>
      <c r="D367" s="18"/>
      <c r="E367" s="263"/>
      <c r="F367" s="299">
        <v>2250.2399999999998</v>
      </c>
      <c r="G367" s="18" t="s">
        <v>18</v>
      </c>
      <c r="H367" s="84" t="s">
        <v>247</v>
      </c>
    </row>
    <row r="368" spans="1:8" x14ac:dyDescent="0.25">
      <c r="A368" s="337" t="s">
        <v>369</v>
      </c>
      <c r="B368" s="377">
        <v>44140</v>
      </c>
      <c r="C368" s="292" t="s">
        <v>367</v>
      </c>
      <c r="D368" s="18" t="s">
        <v>405</v>
      </c>
      <c r="E368" s="263"/>
      <c r="F368" s="299">
        <v>49.9</v>
      </c>
      <c r="G368" s="18" t="s">
        <v>189</v>
      </c>
      <c r="H368" s="84" t="s">
        <v>36</v>
      </c>
    </row>
    <row r="369" spans="1:8" x14ac:dyDescent="0.25">
      <c r="A369" s="337" t="s">
        <v>504</v>
      </c>
      <c r="B369" s="377">
        <v>44140</v>
      </c>
      <c r="C369" s="292" t="s">
        <v>370</v>
      </c>
      <c r="D369" s="18" t="s">
        <v>404</v>
      </c>
      <c r="E369" s="263">
        <v>125739</v>
      </c>
      <c r="F369" s="299">
        <v>485.42</v>
      </c>
      <c r="G369" s="18" t="s">
        <v>13</v>
      </c>
      <c r="H369" s="84" t="s">
        <v>14</v>
      </c>
    </row>
    <row r="370" spans="1:8" x14ac:dyDescent="0.25">
      <c r="A370" s="337" t="s">
        <v>505</v>
      </c>
      <c r="B370" s="377">
        <v>44140</v>
      </c>
      <c r="C370" s="292" t="s">
        <v>16</v>
      </c>
      <c r="D370" s="18" t="s">
        <v>501</v>
      </c>
      <c r="E370" s="263"/>
      <c r="F370" s="299">
        <v>117.74</v>
      </c>
      <c r="G370" s="18" t="s">
        <v>18</v>
      </c>
      <c r="H370" s="84" t="s">
        <v>19</v>
      </c>
    </row>
    <row r="371" spans="1:8" x14ac:dyDescent="0.25">
      <c r="A371" s="337" t="s">
        <v>437</v>
      </c>
      <c r="B371" s="377">
        <v>44140</v>
      </c>
      <c r="C371" s="292" t="s">
        <v>29</v>
      </c>
      <c r="D371" s="18" t="s">
        <v>404</v>
      </c>
      <c r="E371" s="263"/>
      <c r="F371" s="299">
        <v>22.9</v>
      </c>
      <c r="G371" s="18" t="s">
        <v>32</v>
      </c>
      <c r="H371" s="84" t="s">
        <v>25</v>
      </c>
    </row>
    <row r="372" spans="1:8" x14ac:dyDescent="0.25">
      <c r="A372" s="337" t="s">
        <v>469</v>
      </c>
      <c r="B372" s="377">
        <v>44140</v>
      </c>
      <c r="C372" s="292" t="s">
        <v>29</v>
      </c>
      <c r="D372" s="18" t="s">
        <v>404</v>
      </c>
      <c r="E372" s="263"/>
      <c r="F372" s="299">
        <v>22.9</v>
      </c>
      <c r="G372" s="18" t="s">
        <v>32</v>
      </c>
      <c r="H372" s="84" t="s">
        <v>36</v>
      </c>
    </row>
    <row r="373" spans="1:8" x14ac:dyDescent="0.25">
      <c r="A373" s="337" t="s">
        <v>433</v>
      </c>
      <c r="B373" s="377">
        <v>44140</v>
      </c>
      <c r="C373" s="292" t="s">
        <v>20</v>
      </c>
      <c r="D373" s="319">
        <v>32</v>
      </c>
      <c r="E373" s="263">
        <v>567555629</v>
      </c>
      <c r="F373" s="299">
        <f>930.04*0.5</f>
        <v>465.02</v>
      </c>
      <c r="G373" s="18" t="s">
        <v>18</v>
      </c>
      <c r="H373" s="84" t="s">
        <v>24</v>
      </c>
    </row>
    <row r="374" spans="1:8" x14ac:dyDescent="0.25">
      <c r="A374" s="337" t="s">
        <v>519</v>
      </c>
      <c r="B374" s="377">
        <v>44140</v>
      </c>
      <c r="C374" s="292" t="s">
        <v>20</v>
      </c>
      <c r="D374" s="319">
        <v>32</v>
      </c>
      <c r="E374" s="263">
        <v>567555629</v>
      </c>
      <c r="F374" s="299">
        <f>930.04*0.355</f>
        <v>330.16419999999999</v>
      </c>
      <c r="G374" s="18" t="s">
        <v>18</v>
      </c>
      <c r="H374" s="84" t="s">
        <v>14</v>
      </c>
    </row>
    <row r="375" spans="1:8" x14ac:dyDescent="0.25">
      <c r="A375" s="337" t="s">
        <v>435</v>
      </c>
      <c r="B375" s="377">
        <v>44140</v>
      </c>
      <c r="C375" s="295" t="s">
        <v>20</v>
      </c>
      <c r="D375" s="319">
        <v>32</v>
      </c>
      <c r="E375" s="311">
        <v>567555629</v>
      </c>
      <c r="F375" s="299">
        <f>930.04*0.145</f>
        <v>134.85579999999999</v>
      </c>
      <c r="G375" s="18" t="s">
        <v>18</v>
      </c>
      <c r="H375" s="82" t="s">
        <v>19</v>
      </c>
    </row>
    <row r="376" spans="1:8" ht="28.5" x14ac:dyDescent="0.25">
      <c r="A376" s="353" t="s">
        <v>520</v>
      </c>
      <c r="B376" s="377">
        <v>44140</v>
      </c>
      <c r="C376" s="295" t="s">
        <v>377</v>
      </c>
      <c r="D376" s="18"/>
      <c r="E376" s="311"/>
      <c r="F376" s="299">
        <v>11.7</v>
      </c>
      <c r="G376" s="18" t="s">
        <v>162</v>
      </c>
      <c r="H376" s="82" t="s">
        <v>380</v>
      </c>
    </row>
    <row r="377" spans="1:8" x14ac:dyDescent="0.25">
      <c r="A377" s="337" t="s">
        <v>521</v>
      </c>
      <c r="B377" s="377">
        <v>44140</v>
      </c>
      <c r="C377" s="292" t="s">
        <v>357</v>
      </c>
      <c r="D377" s="18" t="s">
        <v>407</v>
      </c>
      <c r="E377" s="311"/>
      <c r="F377" s="299">
        <v>976.83</v>
      </c>
      <c r="G377" s="18" t="s">
        <v>302</v>
      </c>
      <c r="H377" s="82" t="s">
        <v>380</v>
      </c>
    </row>
    <row r="378" spans="1:8" x14ac:dyDescent="0.25">
      <c r="A378" s="337" t="s">
        <v>357</v>
      </c>
      <c r="B378" s="377">
        <v>44140</v>
      </c>
      <c r="C378" s="292" t="s">
        <v>357</v>
      </c>
      <c r="D378" s="18" t="s">
        <v>407</v>
      </c>
      <c r="E378" s="311"/>
      <c r="F378" s="299">
        <v>6.99</v>
      </c>
      <c r="G378" s="18" t="s">
        <v>18</v>
      </c>
      <c r="H378" s="82"/>
    </row>
    <row r="379" spans="1:8" x14ac:dyDescent="0.25">
      <c r="A379" s="337" t="s">
        <v>374</v>
      </c>
      <c r="B379" s="377">
        <v>44140</v>
      </c>
      <c r="C379" s="295" t="s">
        <v>372</v>
      </c>
      <c r="D379" s="18" t="s">
        <v>408</v>
      </c>
      <c r="E379" s="324">
        <v>6032</v>
      </c>
      <c r="F379" s="299">
        <v>200</v>
      </c>
      <c r="G379" s="18" t="s">
        <v>394</v>
      </c>
      <c r="H379" s="218"/>
    </row>
    <row r="380" spans="1:8" x14ac:dyDescent="0.25">
      <c r="A380" s="337" t="s">
        <v>465</v>
      </c>
      <c r="B380" s="377">
        <v>44140</v>
      </c>
      <c r="C380" s="292" t="s">
        <v>245</v>
      </c>
      <c r="D380" s="319">
        <v>239</v>
      </c>
      <c r="E380" s="320"/>
      <c r="F380" s="306">
        <v>145.75</v>
      </c>
      <c r="G380" s="16">
        <v>699</v>
      </c>
      <c r="H380" s="82" t="s">
        <v>247</v>
      </c>
    </row>
    <row r="381" spans="1:8" x14ac:dyDescent="0.25">
      <c r="A381" s="337" t="s">
        <v>522</v>
      </c>
      <c r="B381" s="377">
        <v>44140</v>
      </c>
      <c r="C381" s="292" t="s">
        <v>288</v>
      </c>
      <c r="D381" s="18" t="s">
        <v>498</v>
      </c>
      <c r="E381" s="311"/>
      <c r="F381" s="299">
        <v>2914.92</v>
      </c>
      <c r="G381" s="18" t="s">
        <v>499</v>
      </c>
      <c r="H381" s="82" t="s">
        <v>380</v>
      </c>
    </row>
    <row r="382" spans="1:8" x14ac:dyDescent="0.25">
      <c r="A382" s="337" t="s">
        <v>359</v>
      </c>
      <c r="B382" s="377">
        <v>44140</v>
      </c>
      <c r="C382" s="362" t="s">
        <v>275</v>
      </c>
      <c r="D382" s="16">
        <v>243</v>
      </c>
      <c r="E382" s="311"/>
      <c r="F382" s="299">
        <v>79.900000000000006</v>
      </c>
      <c r="G382" s="16" t="s">
        <v>162</v>
      </c>
      <c r="H382" s="82" t="s">
        <v>383</v>
      </c>
    </row>
    <row r="383" spans="1:8" x14ac:dyDescent="0.25">
      <c r="A383" s="337" t="s">
        <v>513</v>
      </c>
      <c r="B383" s="377">
        <v>44140</v>
      </c>
      <c r="C383" s="292" t="s">
        <v>289</v>
      </c>
      <c r="D383" s="18" t="s">
        <v>500</v>
      </c>
      <c r="E383" s="311"/>
      <c r="F383" s="299">
        <v>88.59</v>
      </c>
      <c r="G383" s="18" t="s">
        <v>32</v>
      </c>
      <c r="H383" s="82" t="s">
        <v>194</v>
      </c>
    </row>
    <row r="384" spans="1:8" s="290" customFormat="1" x14ac:dyDescent="0.25">
      <c r="A384" s="337" t="s">
        <v>245</v>
      </c>
      <c r="B384" s="377">
        <v>44140</v>
      </c>
      <c r="C384" s="292" t="s">
        <v>245</v>
      </c>
      <c r="D384" s="319">
        <v>239</v>
      </c>
      <c r="E384" s="320"/>
      <c r="F384" s="306">
        <v>147.75</v>
      </c>
      <c r="G384" s="16">
        <v>699</v>
      </c>
      <c r="H384" s="82"/>
    </row>
    <row r="385" spans="1:8" x14ac:dyDescent="0.25">
      <c r="A385" s="337" t="s">
        <v>510</v>
      </c>
      <c r="B385" s="377">
        <v>44140</v>
      </c>
      <c r="C385" s="292" t="s">
        <v>245</v>
      </c>
      <c r="D385" s="319">
        <v>239</v>
      </c>
      <c r="E385" s="320"/>
      <c r="F385" s="306">
        <v>147.75</v>
      </c>
      <c r="G385" s="16">
        <v>699</v>
      </c>
      <c r="H385" s="82" t="s">
        <v>194</v>
      </c>
    </row>
    <row r="386" spans="1:8" s="290" customFormat="1" x14ac:dyDescent="0.25">
      <c r="A386" s="337" t="s">
        <v>290</v>
      </c>
      <c r="B386" s="377">
        <v>44140</v>
      </c>
      <c r="C386" s="292" t="s">
        <v>290</v>
      </c>
      <c r="D386" s="18" t="s">
        <v>409</v>
      </c>
      <c r="E386" s="311"/>
      <c r="F386" s="299">
        <v>399</v>
      </c>
      <c r="G386" s="18"/>
      <c r="H386" s="82" t="s">
        <v>379</v>
      </c>
    </row>
    <row r="387" spans="1:8" x14ac:dyDescent="0.25">
      <c r="A387" s="354" t="s">
        <v>523</v>
      </c>
      <c r="B387" s="377">
        <v>44140</v>
      </c>
      <c r="C387" s="295" t="s">
        <v>377</v>
      </c>
      <c r="D387" s="18"/>
      <c r="E387" s="311"/>
      <c r="F387" s="299">
        <v>16</v>
      </c>
      <c r="G387" s="18"/>
      <c r="H387" s="82" t="s">
        <v>247</v>
      </c>
    </row>
    <row r="388" spans="1:8" x14ac:dyDescent="0.25">
      <c r="A388" s="337" t="s">
        <v>523</v>
      </c>
      <c r="B388" s="377">
        <v>44140</v>
      </c>
      <c r="C388" s="295" t="s">
        <v>377</v>
      </c>
      <c r="D388" s="18"/>
      <c r="E388" s="311"/>
      <c r="F388" s="299">
        <v>16</v>
      </c>
      <c r="G388" s="18"/>
      <c r="H388" s="82" t="s">
        <v>247</v>
      </c>
    </row>
    <row r="389" spans="1:8" s="91" customFormat="1" x14ac:dyDescent="0.25">
      <c r="A389" s="337" t="s">
        <v>375</v>
      </c>
      <c r="B389" s="377">
        <v>44140</v>
      </c>
      <c r="C389" s="295" t="s">
        <v>375</v>
      </c>
      <c r="D389" s="16"/>
      <c r="E389" s="311"/>
      <c r="F389" s="302">
        <v>996</v>
      </c>
      <c r="G389" s="18"/>
      <c r="H389" s="82"/>
    </row>
    <row r="390" spans="1:8" x14ac:dyDescent="0.25">
      <c r="A390" s="337" t="s">
        <v>524</v>
      </c>
      <c r="B390" s="377">
        <v>44140</v>
      </c>
      <c r="C390" s="292" t="s">
        <v>30</v>
      </c>
      <c r="D390" s="18" t="s">
        <v>404</v>
      </c>
      <c r="E390" s="311">
        <v>388059</v>
      </c>
      <c r="F390" s="299">
        <v>28.4</v>
      </c>
      <c r="G390" s="16"/>
      <c r="H390" s="82" t="s">
        <v>25</v>
      </c>
    </row>
    <row r="391" spans="1:8" x14ac:dyDescent="0.25">
      <c r="A391" s="344" t="s">
        <v>376</v>
      </c>
      <c r="B391" s="377">
        <v>44140</v>
      </c>
      <c r="C391" s="363" t="s">
        <v>376</v>
      </c>
      <c r="D391" s="319">
        <v>224</v>
      </c>
      <c r="E391" s="322"/>
      <c r="F391" s="302">
        <v>45</v>
      </c>
      <c r="G391" s="319">
        <v>627</v>
      </c>
      <c r="H391" s="110"/>
    </row>
    <row r="392" spans="1:8" x14ac:dyDescent="0.25">
      <c r="A392" s="355" t="s">
        <v>41</v>
      </c>
      <c r="B392" s="377">
        <v>44140</v>
      </c>
      <c r="C392" s="295" t="s">
        <v>41</v>
      </c>
      <c r="D392" s="319">
        <v>224</v>
      </c>
      <c r="E392" s="206"/>
      <c r="F392" s="298">
        <v>3.06</v>
      </c>
      <c r="G392" s="18" t="s">
        <v>502</v>
      </c>
      <c r="H392" s="84"/>
    </row>
    <row r="393" spans="1:8" x14ac:dyDescent="0.25">
      <c r="A393" s="355" t="s">
        <v>42</v>
      </c>
      <c r="B393" s="377">
        <v>44140</v>
      </c>
      <c r="C393" s="363" t="s">
        <v>42</v>
      </c>
      <c r="D393" s="319">
        <v>224</v>
      </c>
      <c r="E393" s="211"/>
      <c r="F393" s="304">
        <v>236.72</v>
      </c>
      <c r="G393" s="319">
        <v>627</v>
      </c>
      <c r="H393" s="125"/>
    </row>
    <row r="394" spans="1:8" x14ac:dyDescent="0.25">
      <c r="A394" s="356" t="s">
        <v>396</v>
      </c>
      <c r="B394" s="374">
        <v>44170</v>
      </c>
      <c r="C394" s="292" t="s">
        <v>209</v>
      </c>
      <c r="D394" s="16">
        <v>237</v>
      </c>
      <c r="E394" s="263">
        <v>285209</v>
      </c>
      <c r="F394" s="313">
        <v>49.99</v>
      </c>
      <c r="G394" s="16">
        <v>579</v>
      </c>
      <c r="H394" s="84" t="s">
        <v>36</v>
      </c>
    </row>
    <row r="395" spans="1:8" x14ac:dyDescent="0.25">
      <c r="A395" s="357" t="s">
        <v>538</v>
      </c>
      <c r="B395" s="374">
        <v>44170</v>
      </c>
      <c r="C395" s="292" t="s">
        <v>471</v>
      </c>
      <c r="D395" s="319">
        <v>238</v>
      </c>
      <c r="E395" s="263"/>
      <c r="F395" s="314">
        <v>100</v>
      </c>
      <c r="G395" s="18" t="s">
        <v>26</v>
      </c>
      <c r="H395" s="84" t="s">
        <v>36</v>
      </c>
    </row>
    <row r="396" spans="1:8" x14ac:dyDescent="0.25">
      <c r="A396" s="357" t="s">
        <v>556</v>
      </c>
      <c r="B396" s="374">
        <v>44170</v>
      </c>
      <c r="C396" s="292" t="s">
        <v>286</v>
      </c>
      <c r="D396" s="16">
        <v>245</v>
      </c>
      <c r="E396" s="263">
        <v>4974369</v>
      </c>
      <c r="F396" s="314">
        <v>1274.9100000000001</v>
      </c>
      <c r="G396" s="18" t="s">
        <v>393</v>
      </c>
      <c r="H396" s="84"/>
    </row>
    <row r="397" spans="1:8" ht="28.5" x14ac:dyDescent="0.25">
      <c r="A397" s="357" t="s">
        <v>397</v>
      </c>
      <c r="B397" s="374">
        <v>44170</v>
      </c>
      <c r="C397" s="292" t="s">
        <v>341</v>
      </c>
      <c r="D397" s="16">
        <v>204</v>
      </c>
      <c r="E397" s="366" t="s">
        <v>344</v>
      </c>
      <c r="F397" s="314">
        <v>357.91</v>
      </c>
      <c r="G397" s="18" t="s">
        <v>393</v>
      </c>
      <c r="H397" s="82"/>
    </row>
    <row r="398" spans="1:8" x14ac:dyDescent="0.25">
      <c r="A398" s="357" t="s">
        <v>516</v>
      </c>
      <c r="B398" s="374">
        <v>44170</v>
      </c>
      <c r="C398" s="295" t="s">
        <v>377</v>
      </c>
      <c r="D398" s="16"/>
      <c r="E398" s="311"/>
      <c r="F398" s="314">
        <v>16</v>
      </c>
      <c r="G398" s="18" t="s">
        <v>162</v>
      </c>
      <c r="H398" s="82" t="s">
        <v>247</v>
      </c>
    </row>
    <row r="399" spans="1:8" x14ac:dyDescent="0.25">
      <c r="A399" s="357" t="s">
        <v>429</v>
      </c>
      <c r="B399" s="374">
        <v>44170</v>
      </c>
      <c r="C399" s="292" t="s">
        <v>29</v>
      </c>
      <c r="D399" s="16">
        <v>219</v>
      </c>
      <c r="E399" s="263">
        <v>353767</v>
      </c>
      <c r="F399" s="314">
        <v>28.4</v>
      </c>
      <c r="G399" s="18" t="s">
        <v>32</v>
      </c>
      <c r="H399" s="84" t="s">
        <v>321</v>
      </c>
    </row>
    <row r="400" spans="1:8" x14ac:dyDescent="0.25">
      <c r="A400" s="357" t="s">
        <v>516</v>
      </c>
      <c r="B400" s="374">
        <v>44170</v>
      </c>
      <c r="C400" s="292" t="s">
        <v>29</v>
      </c>
      <c r="D400" s="16">
        <v>219</v>
      </c>
      <c r="E400" s="263"/>
      <c r="F400" s="314">
        <v>22.9</v>
      </c>
      <c r="G400" s="18" t="s">
        <v>32</v>
      </c>
      <c r="H400" s="84" t="s">
        <v>25</v>
      </c>
    </row>
    <row r="401" spans="1:8" x14ac:dyDescent="0.25">
      <c r="A401" s="357" t="s">
        <v>469</v>
      </c>
      <c r="B401" s="374">
        <v>44170</v>
      </c>
      <c r="C401" s="292" t="s">
        <v>29</v>
      </c>
      <c r="D401" s="16">
        <v>219</v>
      </c>
      <c r="E401" s="263"/>
      <c r="F401" s="314">
        <v>22.9</v>
      </c>
      <c r="G401" s="18" t="s">
        <v>32</v>
      </c>
      <c r="H401" s="84" t="s">
        <v>36</v>
      </c>
    </row>
    <row r="402" spans="1:8" x14ac:dyDescent="0.25">
      <c r="A402" s="357" t="s">
        <v>504</v>
      </c>
      <c r="B402" s="374">
        <v>44170</v>
      </c>
      <c r="C402" s="292" t="s">
        <v>370</v>
      </c>
      <c r="D402" s="16">
        <v>219</v>
      </c>
      <c r="E402" s="263">
        <v>125739</v>
      </c>
      <c r="F402" s="314">
        <v>485.42</v>
      </c>
      <c r="G402" s="18" t="s">
        <v>13</v>
      </c>
      <c r="H402" s="84" t="s">
        <v>14</v>
      </c>
    </row>
    <row r="403" spans="1:8" x14ac:dyDescent="0.25">
      <c r="A403" s="357" t="s">
        <v>505</v>
      </c>
      <c r="B403" s="374">
        <v>44170</v>
      </c>
      <c r="C403" s="292" t="s">
        <v>16</v>
      </c>
      <c r="D403" s="16">
        <v>10</v>
      </c>
      <c r="E403" s="263"/>
      <c r="F403" s="314">
        <v>117.74</v>
      </c>
      <c r="G403" s="18" t="s">
        <v>18</v>
      </c>
      <c r="H403" s="84" t="s">
        <v>19</v>
      </c>
    </row>
    <row r="404" spans="1:8" x14ac:dyDescent="0.25">
      <c r="A404" s="357" t="s">
        <v>433</v>
      </c>
      <c r="B404" s="374">
        <v>44170</v>
      </c>
      <c r="C404" s="292" t="s">
        <v>20</v>
      </c>
      <c r="D404" s="319">
        <v>32</v>
      </c>
      <c r="E404" s="263">
        <v>567555629</v>
      </c>
      <c r="F404" s="314">
        <f>965.71*0.5</f>
        <v>482.85500000000002</v>
      </c>
      <c r="G404" s="18" t="s">
        <v>18</v>
      </c>
      <c r="H404" s="84" t="s">
        <v>24</v>
      </c>
    </row>
    <row r="405" spans="1:8" x14ac:dyDescent="0.25">
      <c r="A405" s="357" t="s">
        <v>462</v>
      </c>
      <c r="B405" s="374">
        <v>44170</v>
      </c>
      <c r="C405" s="292" t="s">
        <v>20</v>
      </c>
      <c r="D405" s="319">
        <v>32</v>
      </c>
      <c r="E405" s="263">
        <v>567555629</v>
      </c>
      <c r="F405" s="314">
        <f>965.71*0.355</f>
        <v>342.82704999999999</v>
      </c>
      <c r="G405" s="18" t="s">
        <v>18</v>
      </c>
      <c r="H405" s="84" t="s">
        <v>14</v>
      </c>
    </row>
    <row r="406" spans="1:8" x14ac:dyDescent="0.25">
      <c r="A406" s="357" t="s">
        <v>445</v>
      </c>
      <c r="B406" s="374">
        <v>44170</v>
      </c>
      <c r="C406" s="295" t="s">
        <v>20</v>
      </c>
      <c r="D406" s="319">
        <v>32</v>
      </c>
      <c r="E406" s="311">
        <v>567555629</v>
      </c>
      <c r="F406" s="314">
        <f>965.71*0.145</f>
        <v>140.02795</v>
      </c>
      <c r="G406" s="18" t="s">
        <v>18</v>
      </c>
      <c r="H406" s="82" t="s">
        <v>19</v>
      </c>
    </row>
    <row r="407" spans="1:8" x14ac:dyDescent="0.25">
      <c r="A407" s="357" t="s">
        <v>526</v>
      </c>
      <c r="B407" s="374">
        <v>44170</v>
      </c>
      <c r="C407" s="295" t="s">
        <v>377</v>
      </c>
      <c r="D407" s="16"/>
      <c r="E407" s="263"/>
      <c r="F407" s="314">
        <v>11.7</v>
      </c>
      <c r="G407" s="18" t="s">
        <v>162</v>
      </c>
      <c r="H407" s="84" t="s">
        <v>398</v>
      </c>
    </row>
    <row r="408" spans="1:8" x14ac:dyDescent="0.25">
      <c r="A408" s="357" t="s">
        <v>527</v>
      </c>
      <c r="B408" s="374">
        <v>44170</v>
      </c>
      <c r="C408" s="292" t="s">
        <v>357</v>
      </c>
      <c r="D408" s="16">
        <v>119</v>
      </c>
      <c r="E408" s="263"/>
      <c r="F408" s="314">
        <v>635.21</v>
      </c>
      <c r="G408" s="18" t="s">
        <v>302</v>
      </c>
      <c r="H408" s="84" t="s">
        <v>398</v>
      </c>
    </row>
    <row r="409" spans="1:8" x14ac:dyDescent="0.25">
      <c r="A409" s="357" t="s">
        <v>357</v>
      </c>
      <c r="B409" s="374">
        <v>44170</v>
      </c>
      <c r="C409" s="292" t="s">
        <v>357</v>
      </c>
      <c r="D409" s="16">
        <v>119</v>
      </c>
      <c r="E409" s="311"/>
      <c r="F409" s="314">
        <v>6.99</v>
      </c>
      <c r="G409" s="18" t="s">
        <v>18</v>
      </c>
      <c r="H409" s="82"/>
    </row>
    <row r="410" spans="1:8" x14ac:dyDescent="0.25">
      <c r="A410" s="357" t="s">
        <v>465</v>
      </c>
      <c r="B410" s="374">
        <v>44170</v>
      </c>
      <c r="C410" s="292" t="s">
        <v>245</v>
      </c>
      <c r="D410" s="319">
        <v>239</v>
      </c>
      <c r="E410" s="320"/>
      <c r="F410" s="315">
        <v>142.25</v>
      </c>
      <c r="G410" s="16">
        <v>699</v>
      </c>
      <c r="H410" s="82" t="s">
        <v>247</v>
      </c>
    </row>
    <row r="411" spans="1:8" x14ac:dyDescent="0.25">
      <c r="A411" s="357" t="s">
        <v>525</v>
      </c>
      <c r="B411" s="374">
        <v>44170</v>
      </c>
      <c r="C411" s="292" t="s">
        <v>399</v>
      </c>
      <c r="D411" s="16">
        <v>257</v>
      </c>
      <c r="E411" s="311"/>
      <c r="F411" s="316">
        <v>2037.75</v>
      </c>
      <c r="G411" s="18" t="s">
        <v>162</v>
      </c>
      <c r="H411" s="82" t="s">
        <v>247</v>
      </c>
    </row>
    <row r="412" spans="1:8" x14ac:dyDescent="0.25">
      <c r="A412" s="357" t="s">
        <v>528</v>
      </c>
      <c r="B412" s="374">
        <v>44170</v>
      </c>
      <c r="C412" s="296" t="s">
        <v>288</v>
      </c>
      <c r="D412" s="318">
        <v>118</v>
      </c>
      <c r="E412" s="323"/>
      <c r="F412" s="317">
        <v>1395.08</v>
      </c>
      <c r="G412" s="318">
        <v>572</v>
      </c>
      <c r="H412" s="378" t="s">
        <v>398</v>
      </c>
    </row>
    <row r="413" spans="1:8" x14ac:dyDescent="0.25">
      <c r="A413" s="357" t="s">
        <v>359</v>
      </c>
      <c r="B413" s="374">
        <v>44170</v>
      </c>
      <c r="C413" s="292" t="s">
        <v>275</v>
      </c>
      <c r="D413" s="16">
        <v>243</v>
      </c>
      <c r="E413" s="311"/>
      <c r="F413" s="316">
        <v>79.900000000000006</v>
      </c>
      <c r="G413" s="18" t="s">
        <v>162</v>
      </c>
      <c r="H413" s="82" t="s">
        <v>383</v>
      </c>
    </row>
    <row r="414" spans="1:8" x14ac:dyDescent="0.25">
      <c r="A414" s="357" t="s">
        <v>513</v>
      </c>
      <c r="B414" s="374">
        <v>44170</v>
      </c>
      <c r="C414" s="292" t="s">
        <v>289</v>
      </c>
      <c r="D414" s="331">
        <v>244</v>
      </c>
      <c r="E414" s="320"/>
      <c r="F414" s="315">
        <v>86.64</v>
      </c>
      <c r="G414" s="16">
        <v>663</v>
      </c>
      <c r="H414" s="82" t="s">
        <v>194</v>
      </c>
    </row>
    <row r="415" spans="1:8" x14ac:dyDescent="0.25">
      <c r="A415" s="357" t="s">
        <v>529</v>
      </c>
      <c r="B415" s="374">
        <v>44170</v>
      </c>
      <c r="C415" s="292" t="s">
        <v>245</v>
      </c>
      <c r="D415" s="319">
        <v>239</v>
      </c>
      <c r="E415" s="320"/>
      <c r="F415" s="315">
        <v>144.5</v>
      </c>
      <c r="G415" s="16">
        <v>699</v>
      </c>
      <c r="H415" s="82" t="s">
        <v>398</v>
      </c>
    </row>
    <row r="416" spans="1:8" x14ac:dyDescent="0.25">
      <c r="A416" s="357" t="s">
        <v>523</v>
      </c>
      <c r="B416" s="374">
        <v>44170</v>
      </c>
      <c r="C416" s="292" t="s">
        <v>377</v>
      </c>
      <c r="D416" s="16"/>
      <c r="E416" s="311"/>
      <c r="F416" s="316">
        <v>16</v>
      </c>
      <c r="G416" s="18"/>
      <c r="H416" s="82" t="s">
        <v>247</v>
      </c>
    </row>
    <row r="417" spans="1:8" x14ac:dyDescent="0.25">
      <c r="A417" s="357" t="s">
        <v>523</v>
      </c>
      <c r="B417" s="374">
        <v>44170</v>
      </c>
      <c r="C417" s="292" t="s">
        <v>377</v>
      </c>
      <c r="D417" s="16"/>
      <c r="E417" s="311"/>
      <c r="F417" s="316">
        <v>16</v>
      </c>
      <c r="G417" s="18"/>
      <c r="H417" s="82" t="s">
        <v>247</v>
      </c>
    </row>
    <row r="418" spans="1:8" x14ac:dyDescent="0.25">
      <c r="A418" s="358" t="s">
        <v>524</v>
      </c>
      <c r="B418" s="374">
        <v>44170</v>
      </c>
      <c r="C418" s="295" t="s">
        <v>30</v>
      </c>
      <c r="D418" s="16">
        <v>219</v>
      </c>
      <c r="E418" s="311">
        <v>388059</v>
      </c>
      <c r="F418" s="316">
        <v>28.4</v>
      </c>
      <c r="G418" s="18" t="s">
        <v>32</v>
      </c>
      <c r="H418" s="82" t="s">
        <v>25</v>
      </c>
    </row>
    <row r="419" spans="1:8" x14ac:dyDescent="0.25">
      <c r="A419" s="357" t="s">
        <v>530</v>
      </c>
      <c r="B419" s="374">
        <v>44170</v>
      </c>
      <c r="C419" s="295" t="s">
        <v>400</v>
      </c>
      <c r="D419" s="16">
        <v>232</v>
      </c>
      <c r="E419" s="311"/>
      <c r="F419" s="316">
        <v>203.49</v>
      </c>
      <c r="G419" s="18" t="s">
        <v>162</v>
      </c>
      <c r="H419" s="82" t="s">
        <v>247</v>
      </c>
    </row>
    <row r="420" spans="1:8" ht="15.75" thickBot="1" x14ac:dyDescent="0.3">
      <c r="A420" s="359" t="s">
        <v>69</v>
      </c>
      <c r="B420" s="379">
        <v>44170</v>
      </c>
      <c r="C420" s="380" t="s">
        <v>69</v>
      </c>
      <c r="D420" s="381">
        <v>224</v>
      </c>
      <c r="E420" s="382"/>
      <c r="F420" s="383">
        <v>45</v>
      </c>
      <c r="G420" s="381">
        <v>627</v>
      </c>
      <c r="H420" s="384"/>
    </row>
  </sheetData>
  <autoFilter ref="A2:H420" xr:uid="{676BABAA-BBD7-4911-A1DD-F03D3B971FC4}"/>
  <mergeCells count="1">
    <mergeCell ref="A1:H1"/>
  </mergeCells>
  <hyperlinks>
    <hyperlink ref="C247" r:id="rId1" xr:uid="{2F4010F1-ACF3-4599-AC2F-A67701C51205}"/>
    <hyperlink ref="C348" r:id="rId2" xr:uid="{1E8875DC-512A-43C0-97B0-6387AA78FAD7}"/>
    <hyperlink ref="C382" r:id="rId3" xr:uid="{FF6A47EC-8F71-45AC-9870-97C0F43C9C1E}"/>
    <hyperlink ref="C315" r:id="rId4" xr:uid="{E678F506-2794-4DEB-BBBD-95D430262B99}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J43"/>
  <sheetViews>
    <sheetView showGridLines="0" workbookViewId="0">
      <pane ySplit="3" topLeftCell="A4" activePane="bottomLeft" state="frozen"/>
      <selection pane="bottomLeft" activeCell="A11" sqref="A11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29" style="8" bestFit="1" customWidth="1"/>
    <col min="4" max="4" width="12.140625" style="8" customWidth="1"/>
    <col min="5" max="5" width="16.42578125" style="8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ht="15.75" thickBot="1" x14ac:dyDescent="0.3">
      <c r="A1" s="391" t="s">
        <v>332</v>
      </c>
      <c r="B1" s="391"/>
      <c r="C1" s="391"/>
      <c r="D1" s="391"/>
      <c r="E1" s="391"/>
      <c r="F1" s="391"/>
      <c r="G1" s="391"/>
      <c r="H1" s="391"/>
      <c r="I1" s="391"/>
    </row>
    <row r="2" spans="1:218" x14ac:dyDescent="0.25">
      <c r="A2" s="143"/>
      <c r="B2" s="116"/>
      <c r="C2" s="116"/>
      <c r="D2" s="116"/>
      <c r="E2" s="117"/>
      <c r="F2" s="116"/>
      <c r="G2" s="118"/>
      <c r="H2" s="116"/>
      <c r="I2" s="119"/>
    </row>
    <row r="3" spans="1:218" ht="15.75" thickBot="1" x14ac:dyDescent="0.3">
      <c r="A3" s="166" t="s">
        <v>0</v>
      </c>
      <c r="B3" s="167" t="s">
        <v>1</v>
      </c>
      <c r="C3" s="167" t="s">
        <v>2</v>
      </c>
      <c r="D3" s="168" t="s">
        <v>3</v>
      </c>
      <c r="E3" s="169" t="s">
        <v>4</v>
      </c>
      <c r="F3" s="168" t="s">
        <v>5</v>
      </c>
      <c r="G3" s="170" t="s">
        <v>6</v>
      </c>
      <c r="H3" s="168" t="s">
        <v>7</v>
      </c>
      <c r="I3" s="171" t="s">
        <v>8</v>
      </c>
    </row>
    <row r="4" spans="1:218" ht="15" customHeight="1" x14ac:dyDescent="0.25">
      <c r="A4" s="163" t="s">
        <v>333</v>
      </c>
      <c r="B4" s="24"/>
      <c r="C4" s="24"/>
      <c r="D4" s="25">
        <v>43851</v>
      </c>
      <c r="E4" s="12">
        <v>48.75</v>
      </c>
      <c r="F4" s="12" t="s">
        <v>170</v>
      </c>
      <c r="G4" s="24">
        <v>618</v>
      </c>
      <c r="H4" s="24" t="s">
        <v>171</v>
      </c>
      <c r="I4" s="164"/>
    </row>
    <row r="5" spans="1:218" ht="15" customHeight="1" x14ac:dyDescent="0.25">
      <c r="A5" s="145" t="s">
        <v>209</v>
      </c>
      <c r="B5" s="4" t="s">
        <v>210</v>
      </c>
      <c r="C5" s="4">
        <v>285209</v>
      </c>
      <c r="D5" s="6">
        <v>43892</v>
      </c>
      <c r="E5" s="7">
        <v>49.99</v>
      </c>
      <c r="F5" s="4" t="s">
        <v>334</v>
      </c>
      <c r="G5" s="4">
        <v>579</v>
      </c>
      <c r="H5" s="4" t="s">
        <v>36</v>
      </c>
      <c r="I5" s="84"/>
    </row>
    <row r="6" spans="1:218" ht="15" customHeight="1" x14ac:dyDescent="0.25">
      <c r="A6" s="145" t="s">
        <v>335</v>
      </c>
      <c r="B6" s="4" t="s">
        <v>223</v>
      </c>
      <c r="C6" s="4"/>
      <c r="D6" s="6">
        <v>43916</v>
      </c>
      <c r="E6" s="58">
        <v>100</v>
      </c>
      <c r="F6" s="10" t="s">
        <v>336</v>
      </c>
      <c r="G6" s="10" t="s">
        <v>26</v>
      </c>
      <c r="H6" s="4" t="s">
        <v>36</v>
      </c>
      <c r="I6" s="84"/>
    </row>
    <row r="7" spans="1:218" ht="15" customHeight="1" x14ac:dyDescent="0.25">
      <c r="A7" s="145" t="s">
        <v>286</v>
      </c>
      <c r="B7" s="4" t="s">
        <v>299</v>
      </c>
      <c r="C7" s="4">
        <v>4974369</v>
      </c>
      <c r="D7" s="6">
        <v>44012</v>
      </c>
      <c r="E7" s="58">
        <v>1274.9100000000001</v>
      </c>
      <c r="F7" s="10" t="s">
        <v>337</v>
      </c>
      <c r="G7" s="10"/>
      <c r="H7" s="4"/>
      <c r="I7" s="84"/>
    </row>
    <row r="8" spans="1:218" ht="15.75" customHeight="1" thickBot="1" x14ac:dyDescent="0.3">
      <c r="A8" s="159" t="s">
        <v>350</v>
      </c>
      <c r="B8" s="51" t="s">
        <v>345</v>
      </c>
      <c r="C8" s="51">
        <v>1897</v>
      </c>
      <c r="D8" s="52">
        <v>44056</v>
      </c>
      <c r="E8" s="160">
        <v>780</v>
      </c>
      <c r="F8" s="161" t="s">
        <v>311</v>
      </c>
      <c r="G8" s="51">
        <v>598</v>
      </c>
      <c r="H8" s="51" t="s">
        <v>36</v>
      </c>
      <c r="I8" s="162"/>
    </row>
    <row r="9" spans="1:218" s="173" customFormat="1" ht="15" customHeight="1" x14ac:dyDescent="0.25">
      <c r="A9" s="185" t="s">
        <v>29</v>
      </c>
      <c r="B9" s="186" t="s">
        <v>30</v>
      </c>
      <c r="C9" s="186">
        <v>316716</v>
      </c>
      <c r="D9" s="187">
        <v>44070</v>
      </c>
      <c r="E9" s="188">
        <v>22.9</v>
      </c>
      <c r="F9" s="189" t="s">
        <v>31</v>
      </c>
      <c r="G9" s="189" t="s">
        <v>32</v>
      </c>
      <c r="H9" s="186" t="s">
        <v>25</v>
      </c>
      <c r="I9" s="19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</row>
    <row r="10" spans="1:218" s="158" customFormat="1" ht="15" customHeight="1" x14ac:dyDescent="0.25">
      <c r="A10" s="148" t="s">
        <v>29</v>
      </c>
      <c r="B10" s="1" t="s">
        <v>30</v>
      </c>
      <c r="C10" s="1">
        <v>316716</v>
      </c>
      <c r="D10" s="2">
        <v>44070</v>
      </c>
      <c r="E10" s="134">
        <v>22.9</v>
      </c>
      <c r="F10" s="135" t="s">
        <v>31</v>
      </c>
      <c r="G10" s="135" t="s">
        <v>32</v>
      </c>
      <c r="H10" s="1" t="s">
        <v>36</v>
      </c>
      <c r="I10" s="8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</row>
    <row r="11" spans="1:218" s="158" customFormat="1" ht="42.75" customHeight="1" x14ac:dyDescent="0.25">
      <c r="A11" s="148" t="s">
        <v>288</v>
      </c>
      <c r="B11" s="1" t="s">
        <v>288</v>
      </c>
      <c r="C11" s="1"/>
      <c r="D11" s="2">
        <v>44071</v>
      </c>
      <c r="E11" s="134">
        <v>3000</v>
      </c>
      <c r="F11" s="135" t="s">
        <v>301</v>
      </c>
      <c r="G11" s="135" t="s">
        <v>302</v>
      </c>
      <c r="H11" s="1"/>
      <c r="I11" s="191" t="s">
        <v>353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</row>
    <row r="12" spans="1:218" s="158" customFormat="1" ht="15" customHeight="1" x14ac:dyDescent="0.25">
      <c r="A12" s="145" t="s">
        <v>338</v>
      </c>
      <c r="B12" s="10" t="s">
        <v>354</v>
      </c>
      <c r="C12" s="4"/>
      <c r="D12" s="6">
        <v>44074</v>
      </c>
      <c r="E12" s="58">
        <v>485.42</v>
      </c>
      <c r="F12" s="10" t="s">
        <v>354</v>
      </c>
      <c r="G12" s="10" t="s">
        <v>13</v>
      </c>
      <c r="H12" s="4" t="s">
        <v>14</v>
      </c>
      <c r="I12" s="84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</row>
    <row r="13" spans="1:218" s="158" customFormat="1" ht="15" customHeight="1" x14ac:dyDescent="0.25">
      <c r="A13" s="147" t="s">
        <v>16</v>
      </c>
      <c r="B13" s="155" t="s">
        <v>16</v>
      </c>
      <c r="C13" s="1"/>
      <c r="D13" s="6">
        <v>44075</v>
      </c>
      <c r="E13" s="58">
        <v>117.74</v>
      </c>
      <c r="F13" s="10" t="s">
        <v>355</v>
      </c>
      <c r="G13" s="10" t="s">
        <v>18</v>
      </c>
      <c r="H13" s="4" t="s">
        <v>19</v>
      </c>
      <c r="I13" s="84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</row>
    <row r="14" spans="1:218" s="158" customFormat="1" ht="15" customHeight="1" x14ac:dyDescent="0.25">
      <c r="A14" s="192" t="s">
        <v>339</v>
      </c>
      <c r="B14" s="193" t="s">
        <v>352</v>
      </c>
      <c r="C14" s="194"/>
      <c r="D14" s="195">
        <v>44075</v>
      </c>
      <c r="E14" s="196">
        <v>789</v>
      </c>
      <c r="F14" s="193" t="s">
        <v>351</v>
      </c>
      <c r="G14" s="197" t="s">
        <v>26</v>
      </c>
      <c r="H14" s="194" t="s">
        <v>36</v>
      </c>
      <c r="I14" s="198" t="s">
        <v>356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</row>
    <row r="15" spans="1:218" s="158" customFormat="1" ht="15" customHeight="1" x14ac:dyDescent="0.25">
      <c r="A15" s="147" t="s">
        <v>340</v>
      </c>
      <c r="B15" s="155"/>
      <c r="C15" s="1"/>
      <c r="D15" s="6">
        <v>44076</v>
      </c>
      <c r="E15" s="58">
        <v>11.7</v>
      </c>
      <c r="F15" s="10"/>
      <c r="G15" s="10" t="s">
        <v>162</v>
      </c>
      <c r="H15" s="4" t="s">
        <v>247</v>
      </c>
      <c r="I15" s="84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</row>
    <row r="16" spans="1:218" s="158" customFormat="1" ht="15" customHeight="1" x14ac:dyDescent="0.25">
      <c r="A16" s="147" t="s">
        <v>340</v>
      </c>
      <c r="B16" s="155"/>
      <c r="C16" s="1"/>
      <c r="D16" s="6">
        <v>44076</v>
      </c>
      <c r="E16" s="58">
        <v>69.7</v>
      </c>
      <c r="F16" s="10"/>
      <c r="G16" s="10" t="s">
        <v>162</v>
      </c>
      <c r="H16" s="4" t="s">
        <v>247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8" t="s">
        <v>20</v>
      </c>
      <c r="B17" s="1" t="s">
        <v>20</v>
      </c>
      <c r="C17" s="1"/>
      <c r="D17" s="2">
        <v>44077</v>
      </c>
      <c r="E17" s="134">
        <f>897.2*0.5</f>
        <v>448.6</v>
      </c>
      <c r="F17" s="135" t="s">
        <v>17</v>
      </c>
      <c r="G17" s="10" t="s">
        <v>18</v>
      </c>
      <c r="H17" s="4" t="s">
        <v>24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15" customHeight="1" x14ac:dyDescent="0.25">
      <c r="A18" s="148" t="s">
        <v>20</v>
      </c>
      <c r="B18" s="1" t="s">
        <v>20</v>
      </c>
      <c r="C18" s="1"/>
      <c r="D18" s="2">
        <v>44077</v>
      </c>
      <c r="E18" s="134">
        <f>897.2*0.355</f>
        <v>318.50599999999997</v>
      </c>
      <c r="F18" s="135" t="s">
        <v>17</v>
      </c>
      <c r="G18" s="10" t="s">
        <v>18</v>
      </c>
      <c r="H18" s="4" t="s">
        <v>14</v>
      </c>
      <c r="I18" s="84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8" t="s">
        <v>20</v>
      </c>
      <c r="B19" s="1" t="s">
        <v>20</v>
      </c>
      <c r="C19" s="1"/>
      <c r="D19" s="2">
        <v>44077</v>
      </c>
      <c r="E19" s="134">
        <f>897.2*0.145</f>
        <v>130.09399999999999</v>
      </c>
      <c r="F19" s="135" t="s">
        <v>17</v>
      </c>
      <c r="G19" s="10" t="s">
        <v>18</v>
      </c>
      <c r="H19" s="4" t="s">
        <v>19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158" customFormat="1" ht="15" customHeight="1" x14ac:dyDescent="0.25">
      <c r="A20" s="148" t="s">
        <v>341</v>
      </c>
      <c r="B20" s="1" t="s">
        <v>341</v>
      </c>
      <c r="C20" s="1" t="s">
        <v>344</v>
      </c>
      <c r="D20" s="2">
        <v>44083</v>
      </c>
      <c r="E20" s="134">
        <v>357.97</v>
      </c>
      <c r="F20" s="135" t="s">
        <v>342</v>
      </c>
      <c r="G20" s="135"/>
      <c r="H20" s="1"/>
      <c r="I20" s="82" t="s">
        <v>356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</row>
    <row r="21" spans="1:218" s="158" customFormat="1" ht="15" customHeight="1" x14ac:dyDescent="0.25">
      <c r="A21" s="148" t="s">
        <v>357</v>
      </c>
      <c r="B21" s="1" t="s">
        <v>330</v>
      </c>
      <c r="C21" s="1"/>
      <c r="D21" s="2">
        <v>44080</v>
      </c>
      <c r="E21" s="134">
        <v>800</v>
      </c>
      <c r="F21" s="135" t="s">
        <v>301</v>
      </c>
      <c r="G21" s="10" t="s">
        <v>302</v>
      </c>
      <c r="H21" s="4" t="s">
        <v>358</v>
      </c>
      <c r="I21" s="84" t="s">
        <v>358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</row>
    <row r="22" spans="1:218" s="158" customFormat="1" ht="15" customHeight="1" x14ac:dyDescent="0.25">
      <c r="A22" s="148" t="s">
        <v>357</v>
      </c>
      <c r="B22" s="1" t="s">
        <v>343</v>
      </c>
      <c r="C22" s="1"/>
      <c r="D22" s="2">
        <v>44082</v>
      </c>
      <c r="E22" s="134">
        <v>6.99</v>
      </c>
      <c r="F22" s="135"/>
      <c r="G22" s="10" t="s">
        <v>18</v>
      </c>
      <c r="H22" s="4"/>
      <c r="I22" s="84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</row>
    <row r="23" spans="1:218" s="158" customFormat="1" ht="15" customHeight="1" x14ac:dyDescent="0.25">
      <c r="A23" s="147" t="s">
        <v>340</v>
      </c>
      <c r="B23" s="155" t="s">
        <v>340</v>
      </c>
      <c r="C23" s="1"/>
      <c r="D23" s="6">
        <v>44085</v>
      </c>
      <c r="E23" s="58">
        <v>69.7</v>
      </c>
      <c r="F23" s="10"/>
      <c r="G23" s="10" t="s">
        <v>162</v>
      </c>
      <c r="H23" s="4" t="s">
        <v>247</v>
      </c>
      <c r="I23" s="84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</row>
    <row r="24" spans="1:218" s="158" customFormat="1" x14ac:dyDescent="0.25">
      <c r="A24" s="148" t="s">
        <v>245</v>
      </c>
      <c r="B24" s="1" t="s">
        <v>245</v>
      </c>
      <c r="C24" s="1"/>
      <c r="D24" s="2">
        <v>44085</v>
      </c>
      <c r="E24" s="134">
        <v>139.25</v>
      </c>
      <c r="F24" s="10"/>
      <c r="G24" s="10"/>
      <c r="H24" s="4" t="s">
        <v>194</v>
      </c>
      <c r="I24" s="84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1"/>
      <c r="HE24" s="61"/>
      <c r="HF24" s="61"/>
      <c r="HG24" s="61"/>
      <c r="HH24" s="61"/>
      <c r="HI24" s="61"/>
      <c r="HJ24" s="61"/>
    </row>
    <row r="25" spans="1:218" s="158" customFormat="1" ht="15" customHeight="1" x14ac:dyDescent="0.25">
      <c r="A25" s="145" t="s">
        <v>288</v>
      </c>
      <c r="B25" s="4" t="s">
        <v>288</v>
      </c>
      <c r="C25" s="1"/>
      <c r="D25" s="2">
        <v>44087</v>
      </c>
      <c r="E25" s="58">
        <v>2515.73</v>
      </c>
      <c r="F25" s="10"/>
      <c r="G25" s="10" t="s">
        <v>302</v>
      </c>
      <c r="H25" s="4" t="s">
        <v>358</v>
      </c>
      <c r="I25" s="84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1"/>
      <c r="HE25" s="61"/>
      <c r="HF25" s="61"/>
      <c r="HG25" s="61"/>
      <c r="HH25" s="61"/>
      <c r="HI25" s="61"/>
      <c r="HJ25" s="61"/>
    </row>
    <row r="26" spans="1:218" s="158" customFormat="1" x14ac:dyDescent="0.25">
      <c r="A26" s="148" t="s">
        <v>245</v>
      </c>
      <c r="B26" s="1" t="s">
        <v>245</v>
      </c>
      <c r="C26" s="1"/>
      <c r="D26" s="6">
        <v>44089</v>
      </c>
      <c r="E26" s="58">
        <v>138.75</v>
      </c>
      <c r="F26" s="10"/>
      <c r="G26" s="10"/>
      <c r="H26" s="4" t="s">
        <v>358</v>
      </c>
      <c r="I26" s="84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1"/>
      <c r="HE26" s="61"/>
      <c r="HF26" s="61"/>
      <c r="HG26" s="61"/>
      <c r="HH26" s="61"/>
      <c r="HI26" s="61"/>
      <c r="HJ26" s="61"/>
    </row>
    <row r="27" spans="1:218" s="158" customFormat="1" ht="15" customHeight="1" x14ac:dyDescent="0.25">
      <c r="A27" s="157" t="s">
        <v>275</v>
      </c>
      <c r="B27" s="1" t="s">
        <v>359</v>
      </c>
      <c r="C27" s="1"/>
      <c r="D27" s="2">
        <v>44089</v>
      </c>
      <c r="E27" s="134">
        <v>79.900000000000006</v>
      </c>
      <c r="F27" s="10" t="s">
        <v>359</v>
      </c>
      <c r="G27" s="4" t="s">
        <v>162</v>
      </c>
      <c r="H27" s="4" t="s">
        <v>280</v>
      </c>
      <c r="I27" s="84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  <c r="GS27" s="61"/>
      <c r="GT27" s="61"/>
      <c r="GU27" s="61"/>
      <c r="GV27" s="61"/>
      <c r="GW27" s="61"/>
      <c r="GX27" s="61"/>
      <c r="GY27" s="61"/>
      <c r="GZ27" s="61"/>
      <c r="HA27" s="61"/>
      <c r="HB27" s="61"/>
      <c r="HC27" s="61"/>
      <c r="HD27" s="61"/>
      <c r="HE27" s="61"/>
      <c r="HF27" s="61"/>
      <c r="HG27" s="61"/>
      <c r="HH27" s="61"/>
      <c r="HI27" s="61"/>
      <c r="HJ27" s="61"/>
    </row>
    <row r="28" spans="1:218" s="158" customFormat="1" x14ac:dyDescent="0.25">
      <c r="A28" s="148" t="s">
        <v>245</v>
      </c>
      <c r="B28" s="1" t="s">
        <v>245</v>
      </c>
      <c r="C28" s="1"/>
      <c r="D28" s="6">
        <v>44089</v>
      </c>
      <c r="E28" s="58">
        <v>138.75</v>
      </c>
      <c r="F28" s="10"/>
      <c r="G28" s="10"/>
      <c r="H28" s="4" t="s">
        <v>247</v>
      </c>
      <c r="I28" s="84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  <c r="GS28" s="61"/>
      <c r="GT28" s="61"/>
      <c r="GU28" s="61"/>
      <c r="GV28" s="61"/>
      <c r="GW28" s="61"/>
      <c r="GX28" s="61"/>
      <c r="GY28" s="61"/>
      <c r="GZ28" s="61"/>
      <c r="HA28" s="61"/>
      <c r="HB28" s="61"/>
      <c r="HC28" s="61"/>
      <c r="HD28" s="61"/>
      <c r="HE28" s="61"/>
      <c r="HF28" s="61"/>
      <c r="HG28" s="61"/>
      <c r="HH28" s="61"/>
      <c r="HI28" s="61"/>
      <c r="HJ28" s="61"/>
    </row>
    <row r="29" spans="1:218" s="158" customFormat="1" ht="15" customHeight="1" x14ac:dyDescent="0.25">
      <c r="A29" s="148" t="s">
        <v>289</v>
      </c>
      <c r="B29" s="1" t="s">
        <v>289</v>
      </c>
      <c r="C29" s="1"/>
      <c r="D29" s="6">
        <v>44089</v>
      </c>
      <c r="E29" s="58">
        <v>83.19</v>
      </c>
      <c r="F29" s="10"/>
      <c r="G29" s="10"/>
      <c r="H29" s="4" t="s">
        <v>194</v>
      </c>
      <c r="I29" s="84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1"/>
      <c r="HE29" s="61"/>
      <c r="HF29" s="61"/>
      <c r="HG29" s="61"/>
      <c r="HH29" s="61"/>
      <c r="HI29" s="61"/>
      <c r="HJ29" s="61"/>
    </row>
    <row r="30" spans="1:218" s="158" customFormat="1" ht="15" customHeight="1" x14ac:dyDescent="0.25">
      <c r="A30" s="148" t="s">
        <v>290</v>
      </c>
      <c r="B30" s="1"/>
      <c r="C30" s="1"/>
      <c r="D30" s="6">
        <v>44089</v>
      </c>
      <c r="E30" s="134">
        <v>399</v>
      </c>
      <c r="F30" s="10"/>
      <c r="G30" s="10" t="s">
        <v>18</v>
      </c>
      <c r="H30" s="4" t="s">
        <v>358</v>
      </c>
      <c r="I30" s="84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</row>
    <row r="31" spans="1:218" s="158" customFormat="1" ht="15" customHeight="1" x14ac:dyDescent="0.25">
      <c r="A31" s="145" t="s">
        <v>312</v>
      </c>
      <c r="B31" s="4" t="s">
        <v>345</v>
      </c>
      <c r="C31" s="1">
        <v>1935</v>
      </c>
      <c r="D31" s="6">
        <v>44091</v>
      </c>
      <c r="E31" s="134">
        <v>240</v>
      </c>
      <c r="F31" s="10" t="s">
        <v>346</v>
      </c>
      <c r="G31" s="10" t="s">
        <v>189</v>
      </c>
      <c r="H31" s="4" t="s">
        <v>36</v>
      </c>
      <c r="I31" s="84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</row>
    <row r="32" spans="1:218" s="158" customFormat="1" ht="15" customHeight="1" x14ac:dyDescent="0.25">
      <c r="A32" s="147" t="s">
        <v>340</v>
      </c>
      <c r="B32" s="155" t="s">
        <v>340</v>
      </c>
      <c r="C32" s="1"/>
      <c r="D32" s="6">
        <v>44091</v>
      </c>
      <c r="E32" s="134">
        <v>16</v>
      </c>
      <c r="F32" s="156" t="s">
        <v>347</v>
      </c>
      <c r="G32" s="10" t="s">
        <v>162</v>
      </c>
      <c r="H32" s="4" t="s">
        <v>247</v>
      </c>
      <c r="I32" s="84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</row>
    <row r="33" spans="1:218" s="158" customFormat="1" ht="15" customHeight="1" x14ac:dyDescent="0.25">
      <c r="A33" s="147" t="s">
        <v>340</v>
      </c>
      <c r="B33" s="155" t="s">
        <v>340</v>
      </c>
      <c r="C33" s="1"/>
      <c r="D33" s="6">
        <v>44091</v>
      </c>
      <c r="E33" s="134">
        <v>16</v>
      </c>
      <c r="F33" s="10"/>
      <c r="G33" s="10" t="s">
        <v>162</v>
      </c>
      <c r="H33" s="4" t="s">
        <v>247</v>
      </c>
      <c r="I33" s="84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</row>
    <row r="34" spans="1:218" s="158" customFormat="1" ht="15" customHeight="1" x14ac:dyDescent="0.25">
      <c r="A34" s="145" t="s">
        <v>29</v>
      </c>
      <c r="B34" s="4" t="s">
        <v>30</v>
      </c>
      <c r="C34" s="4">
        <v>347800</v>
      </c>
      <c r="D34" s="6">
        <v>44037</v>
      </c>
      <c r="E34" s="58">
        <v>28.4</v>
      </c>
      <c r="F34" s="10"/>
      <c r="G34" s="1" t="s">
        <v>32</v>
      </c>
      <c r="H34" s="1" t="s">
        <v>25</v>
      </c>
      <c r="I34" s="84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</row>
    <row r="35" spans="1:218" s="183" customFormat="1" ht="15.75" customHeight="1" thickBot="1" x14ac:dyDescent="0.3">
      <c r="A35" s="177" t="s">
        <v>73</v>
      </c>
      <c r="B35" s="178" t="s">
        <v>348</v>
      </c>
      <c r="C35" s="178"/>
      <c r="D35" s="179">
        <v>43769</v>
      </c>
      <c r="E35" s="180">
        <v>311.14999999999998</v>
      </c>
      <c r="F35" s="181" t="s">
        <v>349</v>
      </c>
      <c r="G35" s="182"/>
      <c r="H35" s="172"/>
      <c r="I35" s="184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</row>
    <row r="36" spans="1:218" x14ac:dyDescent="0.25">
      <c r="A36" s="174"/>
      <c r="B36" s="175"/>
      <c r="C36" s="175"/>
      <c r="D36" s="175"/>
      <c r="E36" s="175"/>
      <c r="F36" s="175"/>
      <c r="G36" s="175"/>
      <c r="H36" s="175"/>
      <c r="I36" s="176"/>
    </row>
    <row r="37" spans="1:218" x14ac:dyDescent="0.25">
      <c r="A37" s="149"/>
      <c r="B37" s="11"/>
      <c r="C37" s="11"/>
      <c r="D37" s="13"/>
      <c r="E37" s="58"/>
      <c r="F37" s="14"/>
      <c r="G37" s="10"/>
      <c r="H37" s="4"/>
      <c r="I37" s="84"/>
    </row>
    <row r="38" spans="1:218" x14ac:dyDescent="0.25">
      <c r="A38" s="149" t="s">
        <v>41</v>
      </c>
      <c r="B38" s="149" t="s">
        <v>41</v>
      </c>
      <c r="C38" s="11"/>
      <c r="D38" s="11"/>
      <c r="E38" s="199">
        <v>2.04</v>
      </c>
      <c r="F38" s="58"/>
      <c r="G38" s="10"/>
      <c r="H38" s="4"/>
      <c r="I38" s="84"/>
    </row>
    <row r="39" spans="1:218" x14ac:dyDescent="0.25">
      <c r="A39" s="151" t="s">
        <v>42</v>
      </c>
      <c r="B39" s="151" t="s">
        <v>42</v>
      </c>
      <c r="C39" s="124"/>
      <c r="D39" s="124"/>
      <c r="E39" s="124">
        <v>89.13</v>
      </c>
      <c r="F39" s="58"/>
      <c r="G39" s="124"/>
      <c r="H39" s="124"/>
      <c r="I39" s="125"/>
    </row>
    <row r="40" spans="1:218" x14ac:dyDescent="0.25">
      <c r="A40" s="151"/>
      <c r="B40" s="124"/>
      <c r="C40" s="124"/>
      <c r="D40" s="124"/>
      <c r="E40" s="165"/>
      <c r="F40" s="124"/>
      <c r="G40" s="124"/>
      <c r="H40" s="124"/>
      <c r="I40" s="125"/>
    </row>
    <row r="41" spans="1:218" x14ac:dyDescent="0.25">
      <c r="A41" s="151"/>
      <c r="B41" s="124"/>
      <c r="C41" s="124"/>
      <c r="D41" s="124"/>
      <c r="E41" s="165"/>
      <c r="F41" s="124"/>
      <c r="G41" s="124"/>
      <c r="H41" s="124"/>
      <c r="I41" s="125"/>
    </row>
    <row r="42" spans="1:218" x14ac:dyDescent="0.25">
      <c r="A42" s="151"/>
      <c r="B42" s="124"/>
      <c r="C42" s="124"/>
      <c r="D42" s="124"/>
      <c r="E42" s="165"/>
      <c r="F42" s="124"/>
      <c r="G42" s="124"/>
      <c r="H42" s="124"/>
      <c r="I42" s="125"/>
    </row>
    <row r="43" spans="1:218" ht="15.75" thickBot="1" x14ac:dyDescent="0.3">
      <c r="A43" s="153"/>
      <c r="B43" s="139"/>
      <c r="C43" s="139"/>
      <c r="D43" s="140" t="s">
        <v>331</v>
      </c>
      <c r="E43" s="141">
        <f>SUM(E4:E39)</f>
        <v>13102.16</v>
      </c>
      <c r="F43" s="139"/>
      <c r="G43" s="139"/>
      <c r="H43" s="139"/>
      <c r="I43" s="142"/>
    </row>
  </sheetData>
  <autoFilter ref="A3:I35" xr:uid="{00000000-0009-0000-0000-000009000000}"/>
  <mergeCells count="1">
    <mergeCell ref="A1:I1"/>
  </mergeCells>
  <hyperlinks>
    <hyperlink ref="A27" r:id="rId1" xr:uid="{00000000-0004-0000-09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J44"/>
  <sheetViews>
    <sheetView showGridLines="0" zoomScaleNormal="100" workbookViewId="0">
      <pane ySplit="3" topLeftCell="A4" activePane="bottomLeft" state="frozen"/>
      <selection pane="bottomLeft" sqref="A1:I1"/>
    </sheetView>
  </sheetViews>
  <sheetFormatPr defaultColWidth="9.140625" defaultRowHeight="15" x14ac:dyDescent="0.25"/>
  <cols>
    <col min="1" max="1" width="41.140625" style="150" bestFit="1" customWidth="1"/>
    <col min="2" max="2" width="41.140625" style="8" hidden="1" customWidth="1"/>
    <col min="3" max="3" width="29" style="8" hidden="1" customWidth="1"/>
    <col min="4" max="4" width="12.140625" style="8" customWidth="1"/>
    <col min="5" max="5" width="18.28515625" style="204" bestFit="1" customWidth="1"/>
    <col min="6" max="6" width="35.28515625" style="8" bestFit="1" customWidth="1"/>
    <col min="7" max="7" width="20.42578125" style="8" customWidth="1"/>
    <col min="8" max="8" width="16.5703125" style="8" customWidth="1"/>
    <col min="9" max="9" width="32.5703125" style="8" bestFit="1" customWidth="1"/>
    <col min="10" max="218" width="9.140625" style="61"/>
    <col min="219" max="16384" width="9.140625" style="8"/>
  </cols>
  <sheetData>
    <row r="1" spans="1:218" x14ac:dyDescent="0.25">
      <c r="A1" s="393" t="s">
        <v>360</v>
      </c>
      <c r="B1" s="394"/>
      <c r="C1" s="394"/>
      <c r="D1" s="394"/>
      <c r="E1" s="394"/>
      <c r="F1" s="394"/>
      <c r="G1" s="394"/>
      <c r="H1" s="394"/>
      <c r="I1" s="395"/>
    </row>
    <row r="2" spans="1:218" x14ac:dyDescent="0.25">
      <c r="A2" s="149"/>
      <c r="B2" s="11"/>
      <c r="C2" s="11"/>
      <c r="D2" s="11"/>
      <c r="E2" s="207"/>
      <c r="F2" s="11"/>
      <c r="G2" s="208"/>
      <c r="H2" s="11"/>
      <c r="I2" s="86"/>
    </row>
    <row r="3" spans="1:218" x14ac:dyDescent="0.25">
      <c r="A3" s="144" t="s">
        <v>0</v>
      </c>
      <c r="B3" s="120" t="s">
        <v>1</v>
      </c>
      <c r="C3" s="120" t="s">
        <v>2</v>
      </c>
      <c r="D3" s="49" t="s">
        <v>3</v>
      </c>
      <c r="E3" s="209" t="s">
        <v>4</v>
      </c>
      <c r="F3" s="49" t="s">
        <v>5</v>
      </c>
      <c r="G3" s="122" t="s">
        <v>6</v>
      </c>
      <c r="H3" s="49" t="s">
        <v>7</v>
      </c>
      <c r="I3" s="123" t="s">
        <v>8</v>
      </c>
    </row>
    <row r="4" spans="1:218" ht="15" customHeight="1" x14ac:dyDescent="0.25">
      <c r="A4" s="224" t="s">
        <v>28</v>
      </c>
      <c r="B4" s="225"/>
      <c r="C4" s="225"/>
      <c r="D4" s="226">
        <v>43889</v>
      </c>
      <c r="E4" s="227">
        <v>-200</v>
      </c>
      <c r="F4" s="228" t="s">
        <v>382</v>
      </c>
      <c r="G4" s="225"/>
      <c r="H4" s="225"/>
      <c r="I4" s="229"/>
    </row>
    <row r="5" spans="1:218" ht="15" customHeight="1" x14ac:dyDescent="0.25">
      <c r="A5" s="145" t="s">
        <v>209</v>
      </c>
      <c r="B5" s="4" t="s">
        <v>210</v>
      </c>
      <c r="C5" s="4">
        <v>285209</v>
      </c>
      <c r="D5" s="6">
        <v>43892</v>
      </c>
      <c r="E5" s="236">
        <v>49.99</v>
      </c>
      <c r="F5" s="4" t="s">
        <v>361</v>
      </c>
      <c r="G5" s="4">
        <v>579</v>
      </c>
      <c r="H5" s="4" t="s">
        <v>36</v>
      </c>
      <c r="I5" s="84"/>
    </row>
    <row r="6" spans="1:218" ht="15" customHeight="1" x14ac:dyDescent="0.25">
      <c r="A6" s="145" t="s">
        <v>362</v>
      </c>
      <c r="B6" s="4" t="s">
        <v>223</v>
      </c>
      <c r="C6" s="4"/>
      <c r="D6" s="6">
        <v>43916</v>
      </c>
      <c r="E6" s="200">
        <v>100</v>
      </c>
      <c r="F6" s="10" t="s">
        <v>110</v>
      </c>
      <c r="G6" s="10" t="s">
        <v>26</v>
      </c>
      <c r="H6" s="4" t="s">
        <v>36</v>
      </c>
      <c r="I6" s="84"/>
    </row>
    <row r="7" spans="1:218" ht="15" customHeight="1" x14ac:dyDescent="0.25">
      <c r="A7" s="145" t="s">
        <v>286</v>
      </c>
      <c r="B7" s="4" t="s">
        <v>299</v>
      </c>
      <c r="C7" s="4">
        <v>4974369</v>
      </c>
      <c r="D7" s="6">
        <v>44012</v>
      </c>
      <c r="E7" s="200">
        <v>1274.9100000000001</v>
      </c>
      <c r="F7" s="10" t="s">
        <v>363</v>
      </c>
      <c r="G7" s="10"/>
      <c r="H7" s="4"/>
      <c r="I7" s="84"/>
    </row>
    <row r="8" spans="1:218" ht="15.75" customHeight="1" x14ac:dyDescent="0.25">
      <c r="A8" s="148" t="s">
        <v>341</v>
      </c>
      <c r="B8" s="1" t="s">
        <v>341</v>
      </c>
      <c r="C8" s="1" t="s">
        <v>344</v>
      </c>
      <c r="D8" s="2">
        <v>44078</v>
      </c>
      <c r="E8" s="200">
        <v>357.91</v>
      </c>
      <c r="F8" s="135" t="s">
        <v>364</v>
      </c>
      <c r="G8" s="135"/>
      <c r="H8" s="1"/>
      <c r="I8" s="82"/>
    </row>
    <row r="9" spans="1:218" ht="15.75" customHeight="1" x14ac:dyDescent="0.25">
      <c r="A9" s="145" t="s">
        <v>371</v>
      </c>
      <c r="B9" s="4" t="s">
        <v>345</v>
      </c>
      <c r="C9" s="1">
        <v>1935</v>
      </c>
      <c r="D9" s="6">
        <v>44091</v>
      </c>
      <c r="E9" s="200">
        <v>240</v>
      </c>
      <c r="F9" s="10" t="s">
        <v>346</v>
      </c>
      <c r="G9" s="10" t="s">
        <v>189</v>
      </c>
      <c r="H9" s="4" t="s">
        <v>36</v>
      </c>
      <c r="I9" s="82"/>
    </row>
    <row r="10" spans="1:218" ht="15.75" customHeight="1" x14ac:dyDescent="0.25">
      <c r="A10" s="147" t="s">
        <v>377</v>
      </c>
      <c r="B10" s="155" t="s">
        <v>377</v>
      </c>
      <c r="C10" s="1"/>
      <c r="D10" s="6">
        <v>44099</v>
      </c>
      <c r="E10" s="200">
        <v>16</v>
      </c>
      <c r="F10" s="10" t="s">
        <v>31</v>
      </c>
      <c r="G10" s="10" t="s">
        <v>162</v>
      </c>
      <c r="H10" s="1" t="s">
        <v>247</v>
      </c>
      <c r="I10" s="82"/>
    </row>
    <row r="11" spans="1:218" ht="15.75" customHeight="1" x14ac:dyDescent="0.25">
      <c r="A11" s="145" t="s">
        <v>29</v>
      </c>
      <c r="B11" s="4" t="s">
        <v>30</v>
      </c>
      <c r="C11" s="4">
        <v>353767</v>
      </c>
      <c r="D11" s="6">
        <v>44099</v>
      </c>
      <c r="E11" s="200">
        <v>28.4</v>
      </c>
      <c r="F11" s="10" t="s">
        <v>31</v>
      </c>
      <c r="G11" s="10" t="s">
        <v>32</v>
      </c>
      <c r="H11" s="4" t="s">
        <v>321</v>
      </c>
      <c r="I11" s="82"/>
    </row>
    <row r="12" spans="1:218" ht="15.75" customHeight="1" x14ac:dyDescent="0.25">
      <c r="A12" s="145" t="s">
        <v>365</v>
      </c>
      <c r="B12" s="4" t="s">
        <v>365</v>
      </c>
      <c r="C12" s="4"/>
      <c r="D12" s="6">
        <v>44099</v>
      </c>
      <c r="E12" s="200">
        <v>2250.2399999999998</v>
      </c>
      <c r="F12" s="10" t="s">
        <v>17</v>
      </c>
      <c r="G12" s="10" t="s">
        <v>18</v>
      </c>
      <c r="H12" s="4" t="s">
        <v>247</v>
      </c>
      <c r="I12" s="84"/>
    </row>
    <row r="13" spans="1:218" ht="15.75" customHeight="1" x14ac:dyDescent="0.25">
      <c r="A13" s="145" t="s">
        <v>367</v>
      </c>
      <c r="B13" s="4" t="s">
        <v>368</v>
      </c>
      <c r="C13" s="4"/>
      <c r="D13" s="6">
        <v>44101</v>
      </c>
      <c r="E13" s="200">
        <v>49.9</v>
      </c>
      <c r="F13" s="10" t="s">
        <v>369</v>
      </c>
      <c r="G13" s="10" t="s">
        <v>189</v>
      </c>
      <c r="H13" s="4" t="s">
        <v>36</v>
      </c>
      <c r="I13" s="84"/>
    </row>
    <row r="14" spans="1:218" ht="15.75" customHeight="1" x14ac:dyDescent="0.25">
      <c r="A14" s="145" t="s">
        <v>370</v>
      </c>
      <c r="B14" s="4" t="s">
        <v>354</v>
      </c>
      <c r="C14" s="4">
        <v>125739</v>
      </c>
      <c r="D14" s="6">
        <v>44104</v>
      </c>
      <c r="E14" s="200">
        <v>485.42</v>
      </c>
      <c r="F14" s="10" t="s">
        <v>354</v>
      </c>
      <c r="G14" s="10" t="s">
        <v>13</v>
      </c>
      <c r="H14" s="4" t="s">
        <v>14</v>
      </c>
      <c r="I14" s="84"/>
    </row>
    <row r="15" spans="1:218" ht="15.75" customHeight="1" thickBot="1" x14ac:dyDescent="0.3">
      <c r="A15" s="145" t="s">
        <v>16</v>
      </c>
      <c r="B15" s="4" t="s">
        <v>16</v>
      </c>
      <c r="C15" s="4"/>
      <c r="D15" s="6">
        <v>44105</v>
      </c>
      <c r="E15" s="200">
        <v>117.74</v>
      </c>
      <c r="F15" s="10" t="s">
        <v>355</v>
      </c>
      <c r="G15" s="10" t="s">
        <v>18</v>
      </c>
      <c r="H15" s="4" t="s">
        <v>19</v>
      </c>
      <c r="I15" s="84"/>
    </row>
    <row r="16" spans="1:218" s="173" customFormat="1" ht="15" customHeight="1" x14ac:dyDescent="0.25">
      <c r="A16" s="145" t="s">
        <v>29</v>
      </c>
      <c r="B16" s="4" t="s">
        <v>30</v>
      </c>
      <c r="C16" s="4"/>
      <c r="D16" s="6">
        <v>44101</v>
      </c>
      <c r="E16" s="200">
        <v>22.9</v>
      </c>
      <c r="F16" s="10" t="s">
        <v>31</v>
      </c>
      <c r="G16" s="10" t="s">
        <v>32</v>
      </c>
      <c r="H16" s="4" t="s">
        <v>25</v>
      </c>
      <c r="I16" s="84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</row>
    <row r="17" spans="1:218" s="158" customFormat="1" ht="15" customHeight="1" x14ac:dyDescent="0.25">
      <c r="A17" s="145" t="s">
        <v>29</v>
      </c>
      <c r="B17" s="4" t="s">
        <v>30</v>
      </c>
      <c r="C17" s="4"/>
      <c r="D17" s="6">
        <v>44101</v>
      </c>
      <c r="E17" s="200">
        <v>22.9</v>
      </c>
      <c r="F17" s="10" t="s">
        <v>31</v>
      </c>
      <c r="G17" s="10" t="s">
        <v>32</v>
      </c>
      <c r="H17" s="4" t="s">
        <v>36</v>
      </c>
      <c r="I17" s="84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</row>
    <row r="18" spans="1:218" s="158" customFormat="1" ht="42.75" customHeight="1" x14ac:dyDescent="0.25">
      <c r="A18" s="145" t="s">
        <v>20</v>
      </c>
      <c r="B18" s="4" t="s">
        <v>20</v>
      </c>
      <c r="C18" s="4">
        <v>567555629</v>
      </c>
      <c r="D18" s="6">
        <v>44107</v>
      </c>
      <c r="E18" s="200">
        <f>930.04*0.5</f>
        <v>465.02</v>
      </c>
      <c r="F18" s="10" t="s">
        <v>17</v>
      </c>
      <c r="G18" s="10" t="s">
        <v>18</v>
      </c>
      <c r="H18" s="4" t="s">
        <v>24</v>
      </c>
      <c r="I18" s="132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</row>
    <row r="19" spans="1:218" s="158" customFormat="1" ht="15" customHeight="1" x14ac:dyDescent="0.25">
      <c r="A19" s="145" t="s">
        <v>20</v>
      </c>
      <c r="B19" s="10" t="s">
        <v>20</v>
      </c>
      <c r="C19" s="4">
        <v>567555629</v>
      </c>
      <c r="D19" s="6">
        <v>44107</v>
      </c>
      <c r="E19" s="200">
        <f>930.04*0.355</f>
        <v>330.16419999999999</v>
      </c>
      <c r="F19" s="10" t="s">
        <v>17</v>
      </c>
      <c r="G19" s="10" t="s">
        <v>18</v>
      </c>
      <c r="H19" s="4" t="s">
        <v>14</v>
      </c>
      <c r="I19" s="84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</row>
    <row r="20" spans="1:218" s="223" customFormat="1" ht="15" customHeight="1" x14ac:dyDescent="0.25">
      <c r="A20" s="147" t="s">
        <v>20</v>
      </c>
      <c r="B20" s="155" t="s">
        <v>20</v>
      </c>
      <c r="C20" s="1">
        <v>567555629</v>
      </c>
      <c r="D20" s="2">
        <v>44107</v>
      </c>
      <c r="E20" s="200">
        <f>930.04*0.145</f>
        <v>134.85579999999999</v>
      </c>
      <c r="F20" s="135" t="s">
        <v>17</v>
      </c>
      <c r="G20" s="135" t="s">
        <v>18</v>
      </c>
      <c r="H20" s="1" t="s">
        <v>19</v>
      </c>
      <c r="I20" s="8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U20" s="222"/>
      <c r="BV20" s="222"/>
      <c r="BW20" s="222"/>
      <c r="BX20" s="222"/>
      <c r="BY20" s="222"/>
      <c r="BZ20" s="222"/>
      <c r="CA20" s="222"/>
      <c r="CB20" s="222"/>
      <c r="CC20" s="222"/>
      <c r="CD20" s="222"/>
      <c r="CE20" s="222"/>
      <c r="CF20" s="222"/>
      <c r="CG20" s="222"/>
      <c r="CH20" s="222"/>
      <c r="CI20" s="222"/>
      <c r="CJ20" s="222"/>
      <c r="CK20" s="222"/>
      <c r="CL20" s="222"/>
      <c r="CM20" s="222"/>
      <c r="CN20" s="222"/>
      <c r="CO20" s="222"/>
      <c r="CP20" s="222"/>
      <c r="CQ20" s="222"/>
      <c r="CR20" s="222"/>
      <c r="CS20" s="222"/>
      <c r="CT20" s="222"/>
      <c r="CU20" s="222"/>
      <c r="CV20" s="222"/>
      <c r="CW20" s="222"/>
      <c r="CX20" s="222"/>
      <c r="CY20" s="222"/>
      <c r="CZ20" s="222"/>
      <c r="DA20" s="222"/>
      <c r="DB20" s="222"/>
      <c r="DC20" s="222"/>
      <c r="DD20" s="222"/>
      <c r="DE20" s="222"/>
      <c r="DF20" s="222"/>
      <c r="DG20" s="222"/>
      <c r="DH20" s="222"/>
      <c r="DI20" s="222"/>
      <c r="DJ20" s="222"/>
      <c r="DK20" s="222"/>
      <c r="DL20" s="222"/>
      <c r="DM20" s="222"/>
      <c r="DN20" s="222"/>
      <c r="DO20" s="222"/>
      <c r="DP20" s="222"/>
      <c r="DQ20" s="222"/>
      <c r="DR20" s="222"/>
      <c r="DS20" s="222"/>
      <c r="DT20" s="222"/>
      <c r="DU20" s="222"/>
      <c r="DV20" s="222"/>
      <c r="DW20" s="222"/>
      <c r="DX20" s="222"/>
      <c r="DY20" s="222"/>
      <c r="DZ20" s="222"/>
      <c r="EA20" s="222"/>
      <c r="EB20" s="222"/>
      <c r="EC20" s="222"/>
      <c r="ED20" s="222"/>
      <c r="EE20" s="222"/>
      <c r="EF20" s="222"/>
      <c r="EG20" s="222"/>
      <c r="EH20" s="222"/>
      <c r="EI20" s="222"/>
      <c r="EJ20" s="222"/>
      <c r="EK20" s="222"/>
      <c r="EL20" s="222"/>
      <c r="EM20" s="222"/>
      <c r="EN20" s="222"/>
      <c r="EO20" s="222"/>
      <c r="EP20" s="222"/>
      <c r="EQ20" s="222"/>
      <c r="ER20" s="222"/>
      <c r="ES20" s="222"/>
      <c r="ET20" s="222"/>
      <c r="EU20" s="222"/>
      <c r="EV20" s="222"/>
      <c r="EW20" s="222"/>
      <c r="EX20" s="222"/>
      <c r="EY20" s="222"/>
      <c r="EZ20" s="222"/>
      <c r="FA20" s="222"/>
      <c r="FB20" s="222"/>
      <c r="FC20" s="222"/>
      <c r="FD20" s="222"/>
      <c r="FE20" s="222"/>
      <c r="FF20" s="222"/>
      <c r="FG20" s="222"/>
      <c r="FH20" s="222"/>
      <c r="FI20" s="222"/>
      <c r="FJ20" s="222"/>
      <c r="FK20" s="222"/>
      <c r="FL20" s="222"/>
      <c r="FM20" s="222"/>
      <c r="FN20" s="222"/>
      <c r="FO20" s="222"/>
      <c r="FP20" s="222"/>
      <c r="FQ20" s="222"/>
      <c r="FR20" s="222"/>
      <c r="FS20" s="222"/>
      <c r="FT20" s="222"/>
      <c r="FU20" s="222"/>
      <c r="FV20" s="222"/>
      <c r="FW20" s="222"/>
      <c r="FX20" s="222"/>
      <c r="FY20" s="222"/>
      <c r="FZ20" s="222"/>
      <c r="GA20" s="222"/>
      <c r="GB20" s="222"/>
      <c r="GC20" s="222"/>
      <c r="GD20" s="222"/>
      <c r="GE20" s="222"/>
      <c r="GF20" s="222"/>
      <c r="GG20" s="222"/>
      <c r="GH20" s="222"/>
      <c r="GI20" s="222"/>
      <c r="GJ20" s="222"/>
      <c r="GK20" s="222"/>
      <c r="GL20" s="222"/>
      <c r="GM20" s="222"/>
      <c r="GN20" s="222"/>
      <c r="GO20" s="222"/>
      <c r="GP20" s="222"/>
      <c r="GQ20" s="222"/>
      <c r="GR20" s="222"/>
      <c r="GS20" s="222"/>
      <c r="GT20" s="222"/>
      <c r="GU20" s="222"/>
      <c r="GV20" s="222"/>
      <c r="GW20" s="222"/>
      <c r="GX20" s="222"/>
      <c r="GY20" s="222"/>
      <c r="GZ20" s="222"/>
      <c r="HA20" s="222"/>
      <c r="HB20" s="222"/>
      <c r="HC20" s="222"/>
      <c r="HD20" s="222"/>
      <c r="HE20" s="222"/>
      <c r="HF20" s="222"/>
      <c r="HG20" s="222"/>
      <c r="HH20" s="222"/>
      <c r="HI20" s="222"/>
      <c r="HJ20" s="222"/>
    </row>
    <row r="21" spans="1:218" s="223" customFormat="1" ht="15" customHeight="1" x14ac:dyDescent="0.25">
      <c r="A21" s="147" t="s">
        <v>377</v>
      </c>
      <c r="B21" s="155" t="s">
        <v>377</v>
      </c>
      <c r="C21" s="1"/>
      <c r="D21" s="2">
        <v>44110</v>
      </c>
      <c r="E21" s="200">
        <v>11.7</v>
      </c>
      <c r="F21" s="135" t="s">
        <v>31</v>
      </c>
      <c r="G21" s="135" t="s">
        <v>162</v>
      </c>
      <c r="H21" s="1" t="s">
        <v>380</v>
      </c>
      <c r="I21" s="8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  <c r="BJ21" s="222"/>
      <c r="BK21" s="222"/>
      <c r="BL21" s="222"/>
      <c r="BM21" s="222"/>
      <c r="BN21" s="222"/>
      <c r="BO21" s="222"/>
      <c r="BP21" s="222"/>
      <c r="BQ21" s="222"/>
      <c r="BR21" s="222"/>
      <c r="BS21" s="222"/>
      <c r="BT21" s="222"/>
      <c r="BU21" s="222"/>
      <c r="BV21" s="222"/>
      <c r="BW21" s="222"/>
      <c r="BX21" s="222"/>
      <c r="BY21" s="222"/>
      <c r="BZ21" s="222"/>
      <c r="CA21" s="222"/>
      <c r="CB21" s="222"/>
      <c r="CC21" s="222"/>
      <c r="CD21" s="222"/>
      <c r="CE21" s="222"/>
      <c r="CF21" s="222"/>
      <c r="CG21" s="222"/>
      <c r="CH21" s="222"/>
      <c r="CI21" s="222"/>
      <c r="CJ21" s="222"/>
      <c r="CK21" s="222"/>
      <c r="CL21" s="222"/>
      <c r="CM21" s="222"/>
      <c r="CN21" s="222"/>
      <c r="CO21" s="222"/>
      <c r="CP21" s="222"/>
      <c r="CQ21" s="222"/>
      <c r="CR21" s="222"/>
      <c r="CS21" s="222"/>
      <c r="CT21" s="222"/>
      <c r="CU21" s="222"/>
      <c r="CV21" s="222"/>
      <c r="CW21" s="222"/>
      <c r="CX21" s="222"/>
      <c r="CY21" s="222"/>
      <c r="CZ21" s="222"/>
      <c r="DA21" s="222"/>
      <c r="DB21" s="222"/>
      <c r="DC21" s="222"/>
      <c r="DD21" s="222"/>
      <c r="DE21" s="222"/>
      <c r="DF21" s="222"/>
      <c r="DG21" s="222"/>
      <c r="DH21" s="222"/>
      <c r="DI21" s="222"/>
      <c r="DJ21" s="222"/>
      <c r="DK21" s="222"/>
      <c r="DL21" s="222"/>
      <c r="DM21" s="222"/>
      <c r="DN21" s="222"/>
      <c r="DO21" s="222"/>
      <c r="DP21" s="222"/>
      <c r="DQ21" s="222"/>
      <c r="DR21" s="222"/>
      <c r="DS21" s="222"/>
      <c r="DT21" s="222"/>
      <c r="DU21" s="222"/>
      <c r="DV21" s="222"/>
      <c r="DW21" s="222"/>
      <c r="DX21" s="222"/>
      <c r="DY21" s="222"/>
      <c r="DZ21" s="222"/>
      <c r="EA21" s="222"/>
      <c r="EB21" s="222"/>
      <c r="EC21" s="222"/>
      <c r="ED21" s="222"/>
      <c r="EE21" s="222"/>
      <c r="EF21" s="222"/>
      <c r="EG21" s="222"/>
      <c r="EH21" s="222"/>
      <c r="EI21" s="222"/>
      <c r="EJ21" s="222"/>
      <c r="EK21" s="222"/>
      <c r="EL21" s="222"/>
      <c r="EM21" s="222"/>
      <c r="EN21" s="222"/>
      <c r="EO21" s="222"/>
      <c r="EP21" s="222"/>
      <c r="EQ21" s="222"/>
      <c r="ER21" s="222"/>
      <c r="ES21" s="222"/>
      <c r="ET21" s="222"/>
      <c r="EU21" s="222"/>
      <c r="EV21" s="222"/>
      <c r="EW21" s="222"/>
      <c r="EX21" s="222"/>
      <c r="EY21" s="222"/>
      <c r="EZ21" s="222"/>
      <c r="FA21" s="222"/>
      <c r="FB21" s="222"/>
      <c r="FC21" s="222"/>
      <c r="FD21" s="222"/>
      <c r="FE21" s="222"/>
      <c r="FF21" s="222"/>
      <c r="FG21" s="222"/>
      <c r="FH21" s="222"/>
      <c r="FI21" s="222"/>
      <c r="FJ21" s="222"/>
      <c r="FK21" s="222"/>
      <c r="FL21" s="222"/>
      <c r="FM21" s="222"/>
      <c r="FN21" s="222"/>
      <c r="FO21" s="222"/>
      <c r="FP21" s="222"/>
      <c r="FQ21" s="222"/>
      <c r="FR21" s="222"/>
      <c r="FS21" s="222"/>
      <c r="FT21" s="222"/>
      <c r="FU21" s="222"/>
      <c r="FV21" s="222"/>
      <c r="FW21" s="222"/>
      <c r="FX21" s="222"/>
      <c r="FY21" s="222"/>
      <c r="FZ21" s="222"/>
      <c r="GA21" s="222"/>
      <c r="GB21" s="222"/>
      <c r="GC21" s="222"/>
      <c r="GD21" s="222"/>
      <c r="GE21" s="222"/>
      <c r="GF21" s="222"/>
      <c r="GG21" s="222"/>
      <c r="GH21" s="222"/>
      <c r="GI21" s="222"/>
      <c r="GJ21" s="222"/>
      <c r="GK21" s="222"/>
      <c r="GL21" s="222"/>
      <c r="GM21" s="222"/>
      <c r="GN21" s="222"/>
      <c r="GO21" s="222"/>
      <c r="GP21" s="222"/>
      <c r="GQ21" s="222"/>
      <c r="GR21" s="222"/>
      <c r="GS21" s="222"/>
      <c r="GT21" s="222"/>
      <c r="GU21" s="222"/>
      <c r="GV21" s="222"/>
      <c r="GW21" s="222"/>
      <c r="GX21" s="222"/>
      <c r="GY21" s="222"/>
      <c r="GZ21" s="222"/>
      <c r="HA21" s="222"/>
      <c r="HB21" s="222"/>
      <c r="HC21" s="222"/>
      <c r="HD21" s="222"/>
      <c r="HE21" s="222"/>
      <c r="HF21" s="222"/>
      <c r="HG21" s="222"/>
      <c r="HH21" s="222"/>
      <c r="HI21" s="222"/>
      <c r="HJ21" s="222"/>
    </row>
    <row r="22" spans="1:218" s="223" customFormat="1" ht="15" customHeight="1" x14ac:dyDescent="0.25">
      <c r="A22" s="148" t="s">
        <v>357</v>
      </c>
      <c r="B22" s="1" t="s">
        <v>330</v>
      </c>
      <c r="C22" s="1"/>
      <c r="D22" s="2">
        <v>44111</v>
      </c>
      <c r="E22" s="200">
        <v>976.83</v>
      </c>
      <c r="F22" s="135" t="s">
        <v>301</v>
      </c>
      <c r="G22" s="135" t="s">
        <v>302</v>
      </c>
      <c r="H22" s="1" t="s">
        <v>380</v>
      </c>
      <c r="I22" s="8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  <c r="BJ22" s="222"/>
      <c r="BK22" s="222"/>
      <c r="BL22" s="222"/>
      <c r="BM22" s="222"/>
      <c r="BN22" s="222"/>
      <c r="BO22" s="222"/>
      <c r="BP22" s="222"/>
      <c r="BQ22" s="222"/>
      <c r="BR22" s="222"/>
      <c r="BS22" s="222"/>
      <c r="BT22" s="222"/>
      <c r="BU22" s="222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2"/>
      <c r="CL22" s="222"/>
      <c r="CM22" s="222"/>
      <c r="CN22" s="222"/>
      <c r="CO22" s="222"/>
      <c r="CP22" s="222"/>
      <c r="CQ22" s="222"/>
      <c r="CR22" s="222"/>
      <c r="CS22" s="222"/>
      <c r="CT22" s="222"/>
      <c r="CU22" s="222"/>
      <c r="CV22" s="222"/>
      <c r="CW22" s="222"/>
      <c r="CX22" s="222"/>
      <c r="CY22" s="222"/>
      <c r="CZ22" s="222"/>
      <c r="DA22" s="222"/>
      <c r="DB22" s="222"/>
      <c r="DC22" s="222"/>
      <c r="DD22" s="222"/>
      <c r="DE22" s="222"/>
      <c r="DF22" s="222"/>
      <c r="DG22" s="222"/>
      <c r="DH22" s="222"/>
      <c r="DI22" s="222"/>
      <c r="DJ22" s="222"/>
      <c r="DK22" s="222"/>
      <c r="DL22" s="222"/>
      <c r="DM22" s="222"/>
      <c r="DN22" s="222"/>
      <c r="DO22" s="222"/>
      <c r="DP22" s="222"/>
      <c r="DQ22" s="222"/>
      <c r="DR22" s="222"/>
      <c r="DS22" s="222"/>
      <c r="DT22" s="222"/>
      <c r="DU22" s="222"/>
      <c r="DV22" s="222"/>
      <c r="DW22" s="222"/>
      <c r="DX22" s="222"/>
      <c r="DY22" s="222"/>
      <c r="DZ22" s="222"/>
      <c r="EA22" s="222"/>
      <c r="EB22" s="222"/>
      <c r="EC22" s="222"/>
      <c r="ED22" s="222"/>
      <c r="EE22" s="222"/>
      <c r="EF22" s="222"/>
      <c r="EG22" s="222"/>
      <c r="EH22" s="222"/>
      <c r="EI22" s="222"/>
      <c r="EJ22" s="222"/>
      <c r="EK22" s="222"/>
      <c r="EL22" s="222"/>
      <c r="EM22" s="222"/>
      <c r="EN22" s="222"/>
      <c r="EO22" s="222"/>
      <c r="EP22" s="222"/>
      <c r="EQ22" s="222"/>
      <c r="ER22" s="222"/>
      <c r="ES22" s="222"/>
      <c r="ET22" s="222"/>
      <c r="EU22" s="222"/>
      <c r="EV22" s="222"/>
      <c r="EW22" s="222"/>
      <c r="EX22" s="222"/>
      <c r="EY22" s="222"/>
      <c r="EZ22" s="222"/>
      <c r="FA22" s="222"/>
      <c r="FB22" s="222"/>
      <c r="FC22" s="222"/>
      <c r="FD22" s="222"/>
      <c r="FE22" s="222"/>
      <c r="FF22" s="222"/>
      <c r="FG22" s="222"/>
      <c r="FH22" s="222"/>
      <c r="FI22" s="222"/>
      <c r="FJ22" s="222"/>
      <c r="FK22" s="222"/>
      <c r="FL22" s="222"/>
      <c r="FM22" s="222"/>
      <c r="FN22" s="222"/>
      <c r="FO22" s="222"/>
      <c r="FP22" s="222"/>
      <c r="FQ22" s="222"/>
      <c r="FR22" s="222"/>
      <c r="FS22" s="222"/>
      <c r="FT22" s="222"/>
      <c r="FU22" s="222"/>
      <c r="FV22" s="222"/>
      <c r="FW22" s="222"/>
      <c r="FX22" s="222"/>
      <c r="FY22" s="222"/>
      <c r="FZ22" s="222"/>
      <c r="GA22" s="222"/>
      <c r="GB22" s="222"/>
      <c r="GC22" s="222"/>
      <c r="GD22" s="222"/>
      <c r="GE22" s="222"/>
      <c r="GF22" s="222"/>
      <c r="GG22" s="222"/>
      <c r="GH22" s="222"/>
      <c r="GI22" s="222"/>
      <c r="GJ22" s="222"/>
      <c r="GK22" s="222"/>
      <c r="GL22" s="222"/>
      <c r="GM22" s="222"/>
      <c r="GN22" s="222"/>
      <c r="GO22" s="222"/>
      <c r="GP22" s="222"/>
      <c r="GQ22" s="222"/>
      <c r="GR22" s="222"/>
      <c r="GS22" s="222"/>
      <c r="GT22" s="222"/>
      <c r="GU22" s="222"/>
      <c r="GV22" s="222"/>
      <c r="GW22" s="222"/>
      <c r="GX22" s="222"/>
      <c r="GY22" s="222"/>
      <c r="GZ22" s="222"/>
      <c r="HA22" s="222"/>
      <c r="HB22" s="222"/>
      <c r="HC22" s="222"/>
      <c r="HD22" s="222"/>
      <c r="HE22" s="222"/>
      <c r="HF22" s="222"/>
      <c r="HG22" s="222"/>
      <c r="HH22" s="222"/>
      <c r="HI22" s="222"/>
      <c r="HJ22" s="222"/>
    </row>
    <row r="23" spans="1:218" s="223" customFormat="1" ht="15" customHeight="1" x14ac:dyDescent="0.25">
      <c r="A23" s="148" t="s">
        <v>357</v>
      </c>
      <c r="B23" s="1" t="s">
        <v>343</v>
      </c>
      <c r="C23" s="1"/>
      <c r="D23" s="2">
        <v>44111</v>
      </c>
      <c r="E23" s="200">
        <v>6.99</v>
      </c>
      <c r="F23" s="135"/>
      <c r="G23" s="135" t="s">
        <v>18</v>
      </c>
      <c r="H23" s="1"/>
      <c r="I23" s="8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  <c r="BJ23" s="222"/>
      <c r="BK23" s="222"/>
      <c r="BL23" s="222"/>
      <c r="BM23" s="222"/>
      <c r="BN23" s="222"/>
      <c r="BO23" s="222"/>
      <c r="BP23" s="222"/>
      <c r="BQ23" s="222"/>
      <c r="BR23" s="222"/>
      <c r="BS23" s="222"/>
      <c r="BT23" s="222"/>
      <c r="BU23" s="222"/>
      <c r="BV23" s="222"/>
      <c r="BW23" s="222"/>
      <c r="BX23" s="222"/>
      <c r="BY23" s="222"/>
      <c r="BZ23" s="222"/>
      <c r="CA23" s="222"/>
      <c r="CB23" s="222"/>
      <c r="CC23" s="222"/>
      <c r="CD23" s="222"/>
      <c r="CE23" s="222"/>
      <c r="CF23" s="222"/>
      <c r="CG23" s="222"/>
      <c r="CH23" s="222"/>
      <c r="CI23" s="222"/>
      <c r="CJ23" s="222"/>
      <c r="CK23" s="222"/>
      <c r="CL23" s="222"/>
      <c r="CM23" s="222"/>
      <c r="CN23" s="222"/>
      <c r="CO23" s="222"/>
      <c r="CP23" s="222"/>
      <c r="CQ23" s="222"/>
      <c r="CR23" s="222"/>
      <c r="CS23" s="222"/>
      <c r="CT23" s="222"/>
      <c r="CU23" s="222"/>
      <c r="CV23" s="222"/>
      <c r="CW23" s="222"/>
      <c r="CX23" s="222"/>
      <c r="CY23" s="222"/>
      <c r="CZ23" s="222"/>
      <c r="DA23" s="222"/>
      <c r="DB23" s="222"/>
      <c r="DC23" s="222"/>
      <c r="DD23" s="222"/>
      <c r="DE23" s="222"/>
      <c r="DF23" s="222"/>
      <c r="DG23" s="222"/>
      <c r="DH23" s="222"/>
      <c r="DI23" s="222"/>
      <c r="DJ23" s="222"/>
      <c r="DK23" s="222"/>
      <c r="DL23" s="222"/>
      <c r="DM23" s="222"/>
      <c r="DN23" s="222"/>
      <c r="DO23" s="222"/>
      <c r="DP23" s="222"/>
      <c r="DQ23" s="222"/>
      <c r="DR23" s="222"/>
      <c r="DS23" s="222"/>
      <c r="DT23" s="222"/>
      <c r="DU23" s="222"/>
      <c r="DV23" s="222"/>
      <c r="DW23" s="222"/>
      <c r="DX23" s="222"/>
      <c r="DY23" s="222"/>
      <c r="DZ23" s="222"/>
      <c r="EA23" s="222"/>
      <c r="EB23" s="222"/>
      <c r="EC23" s="222"/>
      <c r="ED23" s="222"/>
      <c r="EE23" s="222"/>
      <c r="EF23" s="222"/>
      <c r="EG23" s="222"/>
      <c r="EH23" s="222"/>
      <c r="EI23" s="222"/>
      <c r="EJ23" s="222"/>
      <c r="EK23" s="222"/>
      <c r="EL23" s="222"/>
      <c r="EM23" s="222"/>
      <c r="EN23" s="222"/>
      <c r="EO23" s="222"/>
      <c r="EP23" s="222"/>
      <c r="EQ23" s="222"/>
      <c r="ER23" s="222"/>
      <c r="ES23" s="222"/>
      <c r="ET23" s="222"/>
      <c r="EU23" s="222"/>
      <c r="EV23" s="222"/>
      <c r="EW23" s="222"/>
      <c r="EX23" s="222"/>
      <c r="EY23" s="222"/>
      <c r="EZ23" s="222"/>
      <c r="FA23" s="222"/>
      <c r="FB23" s="222"/>
      <c r="FC23" s="222"/>
      <c r="FD23" s="222"/>
      <c r="FE23" s="222"/>
      <c r="FF23" s="222"/>
      <c r="FG23" s="222"/>
      <c r="FH23" s="222"/>
      <c r="FI23" s="222"/>
      <c r="FJ23" s="222"/>
      <c r="FK23" s="222"/>
      <c r="FL23" s="222"/>
      <c r="FM23" s="222"/>
      <c r="FN23" s="222"/>
      <c r="FO23" s="222"/>
      <c r="FP23" s="222"/>
      <c r="FQ23" s="222"/>
      <c r="FR23" s="222"/>
      <c r="FS23" s="222"/>
      <c r="FT23" s="222"/>
      <c r="FU23" s="222"/>
      <c r="FV23" s="222"/>
      <c r="FW23" s="222"/>
      <c r="FX23" s="222"/>
      <c r="FY23" s="222"/>
      <c r="FZ23" s="222"/>
      <c r="GA23" s="222"/>
      <c r="GB23" s="222"/>
      <c r="GC23" s="222"/>
      <c r="GD23" s="222"/>
      <c r="GE23" s="222"/>
      <c r="GF23" s="222"/>
      <c r="GG23" s="222"/>
      <c r="GH23" s="222"/>
      <c r="GI23" s="222"/>
      <c r="GJ23" s="222"/>
      <c r="GK23" s="222"/>
      <c r="GL23" s="222"/>
      <c r="GM23" s="222"/>
      <c r="GN23" s="222"/>
      <c r="GO23" s="222"/>
      <c r="GP23" s="222"/>
      <c r="GQ23" s="222"/>
      <c r="GR23" s="222"/>
      <c r="GS23" s="222"/>
      <c r="GT23" s="222"/>
      <c r="GU23" s="222"/>
      <c r="GV23" s="222"/>
      <c r="GW23" s="222"/>
      <c r="GX23" s="222"/>
      <c r="GY23" s="222"/>
      <c r="GZ23" s="222"/>
      <c r="HA23" s="222"/>
      <c r="HB23" s="222"/>
      <c r="HC23" s="222"/>
      <c r="HD23" s="222"/>
      <c r="HE23" s="222"/>
      <c r="HF23" s="222"/>
      <c r="HG23" s="222"/>
      <c r="HH23" s="222"/>
      <c r="HI23" s="222"/>
      <c r="HJ23" s="222"/>
    </row>
    <row r="24" spans="1:218" s="220" customFormat="1" ht="15" customHeight="1" x14ac:dyDescent="0.25">
      <c r="A24" s="213" t="s">
        <v>372</v>
      </c>
      <c r="B24" s="214" t="s">
        <v>373</v>
      </c>
      <c r="C24" s="215">
        <v>6032</v>
      </c>
      <c r="D24" s="216">
        <v>44112</v>
      </c>
      <c r="E24" s="200">
        <v>200</v>
      </c>
      <c r="F24" s="217" t="s">
        <v>374</v>
      </c>
      <c r="G24" s="217"/>
      <c r="H24" s="215"/>
      <c r="I24" s="218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219"/>
      <c r="CE24" s="219"/>
      <c r="CF24" s="219"/>
      <c r="CG24" s="219"/>
      <c r="CH24" s="219"/>
      <c r="CI24" s="219"/>
      <c r="CJ24" s="219"/>
      <c r="CK24" s="219"/>
      <c r="CL24" s="219"/>
      <c r="CM24" s="219"/>
      <c r="CN24" s="219"/>
      <c r="CO24" s="219"/>
      <c r="CP24" s="219"/>
      <c r="CQ24" s="219"/>
      <c r="CR24" s="219"/>
      <c r="CS24" s="219"/>
      <c r="CT24" s="219"/>
      <c r="CU24" s="219"/>
      <c r="CV24" s="219"/>
      <c r="CW24" s="219"/>
      <c r="CX24" s="219"/>
      <c r="CY24" s="219"/>
      <c r="CZ24" s="219"/>
      <c r="DA24" s="219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19"/>
      <c r="DP24" s="219"/>
      <c r="DQ24" s="219"/>
      <c r="DR24" s="219"/>
      <c r="DS24" s="219"/>
      <c r="DT24" s="219"/>
      <c r="DU24" s="219"/>
      <c r="DV24" s="219"/>
      <c r="DW24" s="219"/>
      <c r="DX24" s="219"/>
      <c r="DY24" s="219"/>
      <c r="DZ24" s="219"/>
      <c r="EA24" s="219"/>
      <c r="EB24" s="219"/>
      <c r="EC24" s="219"/>
      <c r="ED24" s="219"/>
      <c r="EE24" s="219"/>
      <c r="EF24" s="219"/>
      <c r="EG24" s="219"/>
      <c r="EH24" s="219"/>
      <c r="EI24" s="219"/>
      <c r="EJ24" s="219"/>
      <c r="EK24" s="219"/>
      <c r="EL24" s="219"/>
      <c r="EM24" s="219"/>
      <c r="EN24" s="219"/>
      <c r="EO24" s="219"/>
      <c r="EP24" s="219"/>
      <c r="EQ24" s="219"/>
      <c r="ER24" s="219"/>
      <c r="ES24" s="219"/>
      <c r="ET24" s="219"/>
      <c r="EU24" s="219"/>
      <c r="EV24" s="219"/>
      <c r="EW24" s="219"/>
      <c r="EX24" s="219"/>
      <c r="EY24" s="219"/>
      <c r="EZ24" s="219"/>
      <c r="FA24" s="219"/>
      <c r="FB24" s="219"/>
      <c r="FC24" s="219"/>
      <c r="FD24" s="219"/>
      <c r="FE24" s="219"/>
      <c r="FF24" s="219"/>
      <c r="FG24" s="219"/>
      <c r="FH24" s="219"/>
      <c r="FI24" s="219"/>
      <c r="FJ24" s="219"/>
      <c r="FK24" s="219"/>
      <c r="FL24" s="219"/>
      <c r="FM24" s="219"/>
      <c r="FN24" s="219"/>
      <c r="FO24" s="219"/>
      <c r="FP24" s="219"/>
      <c r="FQ24" s="219"/>
      <c r="FR24" s="219"/>
      <c r="FS24" s="219"/>
      <c r="FT24" s="219"/>
      <c r="FU24" s="219"/>
      <c r="FV24" s="219"/>
      <c r="FW24" s="219"/>
      <c r="FX24" s="219"/>
      <c r="FY24" s="219"/>
      <c r="FZ24" s="219"/>
      <c r="GA24" s="219"/>
      <c r="GB24" s="219"/>
      <c r="GC24" s="219"/>
      <c r="GD24" s="219"/>
      <c r="GE24" s="219"/>
      <c r="GF24" s="219"/>
      <c r="GG24" s="219"/>
      <c r="GH24" s="219"/>
      <c r="GI24" s="219"/>
      <c r="GJ24" s="219"/>
      <c r="GK24" s="219"/>
      <c r="GL24" s="219"/>
      <c r="GM24" s="219"/>
      <c r="GN24" s="219"/>
      <c r="GO24" s="219"/>
      <c r="GP24" s="219"/>
      <c r="GQ24" s="219"/>
      <c r="GR24" s="219"/>
      <c r="GS24" s="219"/>
      <c r="GT24" s="219"/>
      <c r="GU24" s="219"/>
      <c r="GV24" s="219"/>
      <c r="GW24" s="219"/>
      <c r="GX24" s="219"/>
      <c r="GY24" s="219"/>
      <c r="GZ24" s="219"/>
      <c r="HA24" s="219"/>
      <c r="HB24" s="219"/>
      <c r="HC24" s="219"/>
      <c r="HD24" s="219"/>
      <c r="HE24" s="219"/>
      <c r="HF24" s="219"/>
      <c r="HG24" s="219"/>
      <c r="HH24" s="219"/>
      <c r="HI24" s="219"/>
      <c r="HJ24" s="219"/>
    </row>
    <row r="25" spans="1:218" s="223" customFormat="1" ht="15" customHeight="1" x14ac:dyDescent="0.25">
      <c r="A25" s="148" t="s">
        <v>245</v>
      </c>
      <c r="B25" s="1" t="s">
        <v>245</v>
      </c>
      <c r="C25" s="2"/>
      <c r="D25" s="2">
        <v>44114</v>
      </c>
      <c r="E25" s="237">
        <v>145.75</v>
      </c>
      <c r="F25" s="135"/>
      <c r="G25" s="1"/>
      <c r="H25" s="1" t="s">
        <v>247</v>
      </c>
      <c r="I25" s="1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  <c r="BJ25" s="222"/>
      <c r="BK25" s="222"/>
      <c r="BL25" s="222"/>
      <c r="BM25" s="222"/>
      <c r="BN25" s="222"/>
      <c r="BO25" s="222"/>
      <c r="BP25" s="222"/>
      <c r="BQ25" s="222"/>
      <c r="BR25" s="222"/>
      <c r="BS25" s="222"/>
      <c r="BT25" s="222"/>
      <c r="BU25" s="222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2"/>
      <c r="CL25" s="222"/>
      <c r="CM25" s="222"/>
      <c r="CN25" s="222"/>
      <c r="CO25" s="222"/>
      <c r="CP25" s="222"/>
      <c r="CQ25" s="222"/>
      <c r="CR25" s="222"/>
      <c r="CS25" s="222"/>
      <c r="CT25" s="222"/>
      <c r="CU25" s="222"/>
      <c r="CV25" s="222"/>
      <c r="CW25" s="222"/>
      <c r="CX25" s="222"/>
      <c r="CY25" s="222"/>
      <c r="CZ25" s="222"/>
      <c r="DA25" s="222"/>
      <c r="DB25" s="222"/>
      <c r="DC25" s="222"/>
      <c r="DD25" s="222"/>
      <c r="DE25" s="222"/>
      <c r="DF25" s="222"/>
      <c r="DG25" s="222"/>
      <c r="DH25" s="222"/>
      <c r="DI25" s="222"/>
      <c r="DJ25" s="222"/>
      <c r="DK25" s="222"/>
      <c r="DL25" s="222"/>
      <c r="DM25" s="222"/>
      <c r="DN25" s="222"/>
      <c r="DO25" s="222"/>
      <c r="DP25" s="222"/>
      <c r="DQ25" s="222"/>
      <c r="DR25" s="222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2"/>
      <c r="EF25" s="222"/>
      <c r="EG25" s="222"/>
      <c r="EH25" s="222"/>
      <c r="EI25" s="222"/>
      <c r="EJ25" s="222"/>
      <c r="EK25" s="222"/>
      <c r="EL25" s="222"/>
      <c r="EM25" s="222"/>
      <c r="EN25" s="222"/>
      <c r="EO25" s="222"/>
      <c r="EP25" s="222"/>
      <c r="EQ25" s="222"/>
      <c r="ER25" s="222"/>
      <c r="ES25" s="222"/>
      <c r="ET25" s="222"/>
      <c r="EU25" s="222"/>
      <c r="EV25" s="222"/>
      <c r="EW25" s="222"/>
      <c r="EX25" s="222"/>
      <c r="EY25" s="222"/>
      <c r="EZ25" s="222"/>
      <c r="FA25" s="222"/>
      <c r="FB25" s="222"/>
      <c r="FC25" s="222"/>
      <c r="FD25" s="222"/>
      <c r="FE25" s="222"/>
      <c r="FF25" s="222"/>
      <c r="FG25" s="222"/>
      <c r="FH25" s="222"/>
      <c r="FI25" s="222"/>
      <c r="FJ25" s="222"/>
      <c r="FK25" s="222"/>
      <c r="FL25" s="222"/>
      <c r="FM25" s="222"/>
      <c r="FN25" s="222"/>
      <c r="FO25" s="222"/>
      <c r="FP25" s="222"/>
      <c r="FQ25" s="222"/>
      <c r="FR25" s="222"/>
      <c r="FS25" s="222"/>
      <c r="FT25" s="222"/>
      <c r="FU25" s="222"/>
      <c r="FV25" s="222"/>
      <c r="FW25" s="222"/>
      <c r="FX25" s="222"/>
      <c r="FY25" s="222"/>
      <c r="FZ25" s="222"/>
      <c r="GA25" s="222"/>
      <c r="GB25" s="222"/>
      <c r="GC25" s="222"/>
      <c r="GD25" s="222"/>
      <c r="GE25" s="222"/>
      <c r="GF25" s="222"/>
      <c r="GG25" s="222"/>
      <c r="GH25" s="222"/>
      <c r="GI25" s="222"/>
      <c r="GJ25" s="222"/>
      <c r="GK25" s="222"/>
      <c r="GL25" s="222"/>
      <c r="GM25" s="222"/>
      <c r="GN25" s="222"/>
      <c r="GO25" s="222"/>
      <c r="GP25" s="222"/>
      <c r="GQ25" s="222"/>
      <c r="GR25" s="222"/>
      <c r="GS25" s="222"/>
      <c r="GT25" s="222"/>
      <c r="GU25" s="222"/>
      <c r="GV25" s="222"/>
      <c r="GW25" s="222"/>
      <c r="GX25" s="222"/>
      <c r="GY25" s="222"/>
      <c r="GZ25" s="222"/>
      <c r="HA25" s="222"/>
      <c r="HB25" s="222"/>
      <c r="HC25" s="222"/>
      <c r="HD25" s="222"/>
      <c r="HE25" s="222"/>
      <c r="HF25" s="222"/>
      <c r="HG25" s="222"/>
      <c r="HH25" s="222"/>
      <c r="HI25" s="222"/>
      <c r="HJ25" s="222"/>
    </row>
    <row r="26" spans="1:218" s="220" customFormat="1" ht="15" customHeight="1" x14ac:dyDescent="0.25">
      <c r="A26" s="148" t="s">
        <v>288</v>
      </c>
      <c r="B26" s="1" t="s">
        <v>288</v>
      </c>
      <c r="C26" s="1"/>
      <c r="D26" s="2">
        <v>44117</v>
      </c>
      <c r="E26" s="200">
        <v>2914.92</v>
      </c>
      <c r="F26" s="135"/>
      <c r="G26" s="135"/>
      <c r="H26" s="1" t="s">
        <v>380</v>
      </c>
      <c r="I26" s="82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19"/>
      <c r="ED26" s="219"/>
      <c r="EE26" s="219"/>
      <c r="EF26" s="219"/>
      <c r="EG26" s="219"/>
      <c r="EH26" s="219"/>
      <c r="EI26" s="219"/>
      <c r="EJ26" s="219"/>
      <c r="EK26" s="219"/>
      <c r="EL26" s="219"/>
      <c r="EM26" s="219"/>
      <c r="EN26" s="219"/>
      <c r="EO26" s="219"/>
      <c r="EP26" s="219"/>
      <c r="EQ26" s="219"/>
      <c r="ER26" s="219"/>
      <c r="ES26" s="219"/>
      <c r="ET26" s="219"/>
      <c r="EU26" s="219"/>
      <c r="EV26" s="219"/>
      <c r="EW26" s="219"/>
      <c r="EX26" s="219"/>
      <c r="EY26" s="219"/>
      <c r="EZ26" s="219"/>
      <c r="FA26" s="219"/>
      <c r="FB26" s="219"/>
      <c r="FC26" s="219"/>
      <c r="FD26" s="219"/>
      <c r="FE26" s="219"/>
      <c r="FF26" s="219"/>
      <c r="FG26" s="219"/>
      <c r="FH26" s="219"/>
      <c r="FI26" s="219"/>
      <c r="FJ26" s="219"/>
      <c r="FK26" s="219"/>
      <c r="FL26" s="219"/>
      <c r="FM26" s="219"/>
      <c r="FN26" s="219"/>
      <c r="FO26" s="219"/>
      <c r="FP26" s="219"/>
      <c r="FQ26" s="219"/>
      <c r="FR26" s="219"/>
      <c r="FS26" s="219"/>
      <c r="FT26" s="219"/>
      <c r="FU26" s="219"/>
      <c r="FV26" s="219"/>
      <c r="FW26" s="219"/>
      <c r="FX26" s="219"/>
      <c r="FY26" s="219"/>
      <c r="FZ26" s="219"/>
      <c r="GA26" s="219"/>
      <c r="GB26" s="219"/>
      <c r="GC26" s="219"/>
      <c r="GD26" s="219"/>
      <c r="GE26" s="219"/>
      <c r="GF26" s="219"/>
      <c r="GG26" s="219"/>
      <c r="GH26" s="219"/>
      <c r="GI26" s="219"/>
      <c r="GJ26" s="219"/>
      <c r="GK26" s="219"/>
      <c r="GL26" s="219"/>
      <c r="GM26" s="219"/>
      <c r="GN26" s="219"/>
      <c r="GO26" s="219"/>
      <c r="GP26" s="219"/>
      <c r="GQ26" s="219"/>
      <c r="GR26" s="219"/>
      <c r="GS26" s="219"/>
      <c r="GT26" s="219"/>
      <c r="GU26" s="219"/>
      <c r="GV26" s="219"/>
      <c r="GW26" s="219"/>
      <c r="GX26" s="219"/>
      <c r="GY26" s="219"/>
      <c r="GZ26" s="219"/>
      <c r="HA26" s="219"/>
      <c r="HB26" s="219"/>
      <c r="HC26" s="219"/>
      <c r="HD26" s="219"/>
      <c r="HE26" s="219"/>
      <c r="HF26" s="219"/>
      <c r="HG26" s="219"/>
      <c r="HH26" s="219"/>
      <c r="HI26" s="219"/>
      <c r="HJ26" s="219"/>
    </row>
    <row r="27" spans="1:218" s="223" customFormat="1" ht="15" customHeight="1" x14ac:dyDescent="0.25">
      <c r="A27" s="157" t="s">
        <v>275</v>
      </c>
      <c r="B27" s="1" t="s">
        <v>359</v>
      </c>
      <c r="C27" s="1"/>
      <c r="D27" s="2">
        <v>44119</v>
      </c>
      <c r="E27" s="200">
        <v>79.900000000000006</v>
      </c>
      <c r="F27" s="135" t="s">
        <v>359</v>
      </c>
      <c r="G27" s="1" t="s">
        <v>162</v>
      </c>
      <c r="H27" s="1" t="s">
        <v>383</v>
      </c>
      <c r="I27" s="8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  <c r="BJ27" s="222"/>
      <c r="BK27" s="222"/>
      <c r="BL27" s="222"/>
      <c r="BM27" s="222"/>
      <c r="BN27" s="222"/>
      <c r="BO27" s="222"/>
      <c r="BP27" s="222"/>
      <c r="BQ27" s="222"/>
      <c r="BR27" s="222"/>
      <c r="BS27" s="222"/>
      <c r="BT27" s="222"/>
      <c r="BU27" s="222"/>
      <c r="BV27" s="222"/>
      <c r="BW27" s="222"/>
      <c r="BX27" s="222"/>
      <c r="BY27" s="222"/>
      <c r="BZ27" s="222"/>
      <c r="CA27" s="222"/>
      <c r="CB27" s="222"/>
      <c r="CC27" s="222"/>
      <c r="CD27" s="222"/>
      <c r="CE27" s="222"/>
      <c r="CF27" s="222"/>
      <c r="CG27" s="222"/>
      <c r="CH27" s="222"/>
      <c r="CI27" s="222"/>
      <c r="CJ27" s="222"/>
      <c r="CK27" s="222"/>
      <c r="CL27" s="222"/>
      <c r="CM27" s="222"/>
      <c r="CN27" s="222"/>
      <c r="CO27" s="222"/>
      <c r="CP27" s="222"/>
      <c r="CQ27" s="222"/>
      <c r="CR27" s="222"/>
      <c r="CS27" s="222"/>
      <c r="CT27" s="222"/>
      <c r="CU27" s="222"/>
      <c r="CV27" s="222"/>
      <c r="CW27" s="222"/>
      <c r="CX27" s="222"/>
      <c r="CY27" s="222"/>
      <c r="CZ27" s="222"/>
      <c r="DA27" s="222"/>
      <c r="DB27" s="222"/>
      <c r="DC27" s="222"/>
      <c r="DD27" s="222"/>
      <c r="DE27" s="222"/>
      <c r="DF27" s="222"/>
      <c r="DG27" s="222"/>
      <c r="DH27" s="222"/>
      <c r="DI27" s="222"/>
      <c r="DJ27" s="222"/>
      <c r="DK27" s="222"/>
      <c r="DL27" s="222"/>
      <c r="DM27" s="222"/>
      <c r="DN27" s="222"/>
      <c r="DO27" s="222"/>
      <c r="DP27" s="222"/>
      <c r="DQ27" s="222"/>
      <c r="DR27" s="222"/>
      <c r="DS27" s="222"/>
      <c r="DT27" s="222"/>
      <c r="DU27" s="222"/>
      <c r="DV27" s="222"/>
      <c r="DW27" s="222"/>
      <c r="DX27" s="222"/>
      <c r="DY27" s="222"/>
      <c r="DZ27" s="222"/>
      <c r="EA27" s="222"/>
      <c r="EB27" s="222"/>
      <c r="EC27" s="222"/>
      <c r="ED27" s="222"/>
      <c r="EE27" s="222"/>
      <c r="EF27" s="222"/>
      <c r="EG27" s="222"/>
      <c r="EH27" s="222"/>
      <c r="EI27" s="222"/>
      <c r="EJ27" s="222"/>
      <c r="EK27" s="222"/>
      <c r="EL27" s="222"/>
      <c r="EM27" s="222"/>
      <c r="EN27" s="222"/>
      <c r="EO27" s="222"/>
      <c r="EP27" s="222"/>
      <c r="EQ27" s="222"/>
      <c r="ER27" s="222"/>
      <c r="ES27" s="222"/>
      <c r="ET27" s="222"/>
      <c r="EU27" s="222"/>
      <c r="EV27" s="222"/>
      <c r="EW27" s="222"/>
      <c r="EX27" s="222"/>
      <c r="EY27" s="222"/>
      <c r="EZ27" s="222"/>
      <c r="FA27" s="222"/>
      <c r="FB27" s="222"/>
      <c r="FC27" s="222"/>
      <c r="FD27" s="222"/>
      <c r="FE27" s="222"/>
      <c r="FF27" s="222"/>
      <c r="FG27" s="222"/>
      <c r="FH27" s="222"/>
      <c r="FI27" s="222"/>
      <c r="FJ27" s="222"/>
      <c r="FK27" s="222"/>
      <c r="FL27" s="222"/>
      <c r="FM27" s="222"/>
      <c r="FN27" s="222"/>
      <c r="FO27" s="222"/>
      <c r="FP27" s="222"/>
      <c r="FQ27" s="222"/>
      <c r="FR27" s="222"/>
      <c r="FS27" s="222"/>
      <c r="FT27" s="222"/>
      <c r="FU27" s="222"/>
      <c r="FV27" s="222"/>
      <c r="FW27" s="222"/>
      <c r="FX27" s="222"/>
      <c r="FY27" s="222"/>
      <c r="FZ27" s="222"/>
      <c r="GA27" s="222"/>
      <c r="GB27" s="222"/>
      <c r="GC27" s="222"/>
      <c r="GD27" s="222"/>
      <c r="GE27" s="222"/>
      <c r="GF27" s="222"/>
      <c r="GG27" s="222"/>
      <c r="GH27" s="222"/>
      <c r="GI27" s="222"/>
      <c r="GJ27" s="222"/>
      <c r="GK27" s="222"/>
      <c r="GL27" s="222"/>
      <c r="GM27" s="222"/>
      <c r="GN27" s="222"/>
      <c r="GO27" s="222"/>
      <c r="GP27" s="222"/>
      <c r="GQ27" s="222"/>
      <c r="GR27" s="222"/>
      <c r="GS27" s="222"/>
      <c r="GT27" s="222"/>
      <c r="GU27" s="222"/>
      <c r="GV27" s="222"/>
      <c r="GW27" s="222"/>
      <c r="GX27" s="222"/>
      <c r="GY27" s="222"/>
      <c r="GZ27" s="222"/>
      <c r="HA27" s="222"/>
      <c r="HB27" s="222"/>
      <c r="HC27" s="222"/>
      <c r="HD27" s="222"/>
      <c r="HE27" s="222"/>
      <c r="HF27" s="222"/>
      <c r="HG27" s="222"/>
      <c r="HH27" s="222"/>
      <c r="HI27" s="222"/>
      <c r="HJ27" s="222"/>
    </row>
    <row r="28" spans="1:218" s="223" customFormat="1" ht="15" customHeight="1" x14ac:dyDescent="0.25">
      <c r="A28" s="148" t="s">
        <v>289</v>
      </c>
      <c r="B28" s="1" t="s">
        <v>289</v>
      </c>
      <c r="C28" s="1"/>
      <c r="D28" s="2">
        <v>44119</v>
      </c>
      <c r="E28" s="200">
        <v>88.59</v>
      </c>
      <c r="F28" s="135"/>
      <c r="G28" s="135"/>
      <c r="H28" s="1" t="s">
        <v>194</v>
      </c>
      <c r="I28" s="8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2"/>
      <c r="BR28" s="222"/>
      <c r="BS28" s="222"/>
      <c r="BT28" s="222"/>
      <c r="BU28" s="222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2"/>
      <c r="CL28" s="222"/>
      <c r="CM28" s="222"/>
      <c r="CN28" s="222"/>
      <c r="CO28" s="222"/>
      <c r="CP28" s="222"/>
      <c r="CQ28" s="222"/>
      <c r="CR28" s="222"/>
      <c r="CS28" s="222"/>
      <c r="CT28" s="222"/>
      <c r="CU28" s="222"/>
      <c r="CV28" s="222"/>
      <c r="CW28" s="222"/>
      <c r="CX28" s="222"/>
      <c r="CY28" s="222"/>
      <c r="CZ28" s="222"/>
      <c r="DA28" s="222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2"/>
      <c r="DP28" s="222"/>
      <c r="DQ28" s="222"/>
      <c r="DR28" s="222"/>
      <c r="DS28" s="222"/>
      <c r="DT28" s="222"/>
      <c r="DU28" s="222"/>
      <c r="DV28" s="222"/>
      <c r="DW28" s="222"/>
      <c r="DX28" s="222"/>
      <c r="DY28" s="222"/>
      <c r="DZ28" s="222"/>
      <c r="EA28" s="222"/>
      <c r="EB28" s="222"/>
      <c r="EC28" s="222"/>
      <c r="ED28" s="222"/>
      <c r="EE28" s="222"/>
      <c r="EF28" s="222"/>
      <c r="EG28" s="222"/>
      <c r="EH28" s="222"/>
      <c r="EI28" s="222"/>
      <c r="EJ28" s="222"/>
      <c r="EK28" s="222"/>
      <c r="EL28" s="222"/>
      <c r="EM28" s="222"/>
      <c r="EN28" s="222"/>
      <c r="EO28" s="222"/>
      <c r="EP28" s="222"/>
      <c r="EQ28" s="222"/>
      <c r="ER28" s="222"/>
      <c r="ES28" s="222"/>
      <c r="ET28" s="222"/>
      <c r="EU28" s="222"/>
      <c r="EV28" s="222"/>
      <c r="EW28" s="222"/>
      <c r="EX28" s="222"/>
      <c r="EY28" s="222"/>
      <c r="EZ28" s="222"/>
      <c r="FA28" s="222"/>
      <c r="FB28" s="222"/>
      <c r="FC28" s="222"/>
      <c r="FD28" s="222"/>
      <c r="FE28" s="222"/>
      <c r="FF28" s="222"/>
      <c r="FG28" s="222"/>
      <c r="FH28" s="222"/>
      <c r="FI28" s="222"/>
      <c r="FJ28" s="222"/>
      <c r="FK28" s="222"/>
      <c r="FL28" s="222"/>
      <c r="FM28" s="222"/>
      <c r="FN28" s="222"/>
      <c r="FO28" s="222"/>
      <c r="FP28" s="222"/>
      <c r="FQ28" s="222"/>
      <c r="FR28" s="222"/>
      <c r="FS28" s="222"/>
      <c r="FT28" s="222"/>
      <c r="FU28" s="222"/>
      <c r="FV28" s="222"/>
      <c r="FW28" s="222"/>
      <c r="FX28" s="222"/>
      <c r="FY28" s="222"/>
      <c r="FZ28" s="222"/>
      <c r="GA28" s="222"/>
      <c r="GB28" s="222"/>
      <c r="GC28" s="222"/>
      <c r="GD28" s="222"/>
      <c r="GE28" s="222"/>
      <c r="GF28" s="222"/>
      <c r="GG28" s="222"/>
      <c r="GH28" s="222"/>
      <c r="GI28" s="222"/>
      <c r="GJ28" s="222"/>
      <c r="GK28" s="222"/>
      <c r="GL28" s="222"/>
      <c r="GM28" s="222"/>
      <c r="GN28" s="222"/>
      <c r="GO28" s="222"/>
      <c r="GP28" s="222"/>
      <c r="GQ28" s="222"/>
      <c r="GR28" s="222"/>
      <c r="GS28" s="222"/>
      <c r="GT28" s="222"/>
      <c r="GU28" s="222"/>
      <c r="GV28" s="222"/>
      <c r="GW28" s="222"/>
      <c r="GX28" s="222"/>
      <c r="GY28" s="222"/>
      <c r="GZ28" s="222"/>
      <c r="HA28" s="222"/>
      <c r="HB28" s="222"/>
      <c r="HC28" s="222"/>
      <c r="HD28" s="222"/>
      <c r="HE28" s="222"/>
      <c r="HF28" s="222"/>
      <c r="HG28" s="222"/>
      <c r="HH28" s="222"/>
      <c r="HI28" s="222"/>
      <c r="HJ28" s="222"/>
    </row>
    <row r="29" spans="1:218" s="223" customFormat="1" ht="28.5" x14ac:dyDescent="0.25">
      <c r="A29" s="148" t="s">
        <v>245</v>
      </c>
      <c r="B29" s="1" t="s">
        <v>245</v>
      </c>
      <c r="C29" s="2"/>
      <c r="D29" s="2">
        <v>44119</v>
      </c>
      <c r="E29" s="237">
        <v>147.75</v>
      </c>
      <c r="F29" s="135"/>
      <c r="G29" s="1"/>
      <c r="H29" s="1"/>
      <c r="I29" s="191" t="s">
        <v>381</v>
      </c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2"/>
      <c r="BS29" s="222"/>
      <c r="BT29" s="222"/>
      <c r="BU29" s="222"/>
      <c r="BV29" s="222"/>
      <c r="BW29" s="222"/>
      <c r="BX29" s="222"/>
      <c r="BY29" s="222"/>
      <c r="BZ29" s="222"/>
      <c r="CA29" s="222"/>
      <c r="CB29" s="222"/>
      <c r="CC29" s="222"/>
      <c r="CD29" s="222"/>
      <c r="CE29" s="222"/>
      <c r="CF29" s="222"/>
      <c r="CG29" s="222"/>
      <c r="CH29" s="222"/>
      <c r="CI29" s="222"/>
      <c r="CJ29" s="222"/>
      <c r="CK29" s="222"/>
      <c r="CL29" s="222"/>
      <c r="CM29" s="222"/>
      <c r="CN29" s="222"/>
      <c r="CO29" s="222"/>
      <c r="CP29" s="222"/>
      <c r="CQ29" s="222"/>
      <c r="CR29" s="222"/>
      <c r="CS29" s="222"/>
      <c r="CT29" s="222"/>
      <c r="CU29" s="222"/>
      <c r="CV29" s="222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2"/>
      <c r="DX29" s="222"/>
      <c r="DY29" s="222"/>
      <c r="DZ29" s="222"/>
      <c r="EA29" s="222"/>
      <c r="EB29" s="222"/>
      <c r="EC29" s="222"/>
      <c r="ED29" s="222"/>
      <c r="EE29" s="222"/>
      <c r="EF29" s="222"/>
      <c r="EG29" s="222"/>
      <c r="EH29" s="222"/>
      <c r="EI29" s="222"/>
      <c r="EJ29" s="222"/>
      <c r="EK29" s="222"/>
      <c r="EL29" s="222"/>
      <c r="EM29" s="222"/>
      <c r="EN29" s="222"/>
      <c r="EO29" s="222"/>
      <c r="EP29" s="222"/>
      <c r="EQ29" s="222"/>
      <c r="ER29" s="222"/>
      <c r="ES29" s="222"/>
      <c r="ET29" s="222"/>
      <c r="EU29" s="222"/>
      <c r="EV29" s="222"/>
      <c r="EW29" s="222"/>
      <c r="EX29" s="222"/>
      <c r="EY29" s="222"/>
      <c r="EZ29" s="222"/>
      <c r="FA29" s="222"/>
      <c r="FB29" s="222"/>
      <c r="FC29" s="222"/>
      <c r="FD29" s="222"/>
      <c r="FE29" s="222"/>
      <c r="FF29" s="222"/>
      <c r="FG29" s="222"/>
      <c r="FH29" s="222"/>
      <c r="FI29" s="222"/>
      <c r="FJ29" s="222"/>
      <c r="FK29" s="222"/>
      <c r="FL29" s="222"/>
      <c r="FM29" s="222"/>
      <c r="FN29" s="222"/>
      <c r="FO29" s="222"/>
      <c r="FP29" s="222"/>
      <c r="FQ29" s="222"/>
      <c r="FR29" s="222"/>
      <c r="FS29" s="222"/>
      <c r="FT29" s="222"/>
      <c r="FU29" s="222"/>
      <c r="FV29" s="222"/>
      <c r="FW29" s="222"/>
      <c r="FX29" s="222"/>
      <c r="FY29" s="222"/>
      <c r="FZ29" s="222"/>
      <c r="GA29" s="222"/>
      <c r="GB29" s="222"/>
      <c r="GC29" s="222"/>
      <c r="GD29" s="222"/>
      <c r="GE29" s="222"/>
      <c r="GF29" s="222"/>
      <c r="GG29" s="222"/>
      <c r="GH29" s="222"/>
      <c r="GI29" s="222"/>
      <c r="GJ29" s="222"/>
      <c r="GK29" s="222"/>
      <c r="GL29" s="222"/>
      <c r="GM29" s="222"/>
      <c r="GN29" s="222"/>
      <c r="GO29" s="222"/>
      <c r="GP29" s="222"/>
      <c r="GQ29" s="222"/>
      <c r="GR29" s="222"/>
      <c r="GS29" s="222"/>
      <c r="GT29" s="222"/>
      <c r="GU29" s="222"/>
      <c r="GV29" s="222"/>
      <c r="GW29" s="222"/>
      <c r="GX29" s="222"/>
      <c r="GY29" s="222"/>
      <c r="GZ29" s="222"/>
      <c r="HA29" s="222"/>
      <c r="HB29" s="222"/>
      <c r="HC29" s="222"/>
      <c r="HD29" s="222"/>
      <c r="HE29" s="222"/>
      <c r="HF29" s="222"/>
      <c r="HG29" s="222"/>
      <c r="HH29" s="222"/>
      <c r="HI29" s="222"/>
      <c r="HJ29" s="222"/>
    </row>
    <row r="30" spans="1:218" s="223" customFormat="1" ht="15" customHeight="1" x14ac:dyDescent="0.25">
      <c r="A30" s="148" t="s">
        <v>245</v>
      </c>
      <c r="B30" s="1" t="s">
        <v>245</v>
      </c>
      <c r="C30" s="2"/>
      <c r="D30" s="2">
        <v>44119</v>
      </c>
      <c r="E30" s="237">
        <v>147.75</v>
      </c>
      <c r="F30" s="135"/>
      <c r="G30" s="1"/>
      <c r="H30" s="1" t="s">
        <v>194</v>
      </c>
      <c r="I30" s="8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  <c r="BJ30" s="222"/>
      <c r="BK30" s="222"/>
      <c r="BL30" s="222"/>
      <c r="BM30" s="222"/>
      <c r="BN30" s="222"/>
      <c r="BO30" s="222"/>
      <c r="BP30" s="222"/>
      <c r="BQ30" s="222"/>
      <c r="BR30" s="222"/>
      <c r="BS30" s="222"/>
      <c r="BT30" s="222"/>
      <c r="BU30" s="222"/>
      <c r="BV30" s="222"/>
      <c r="BW30" s="222"/>
      <c r="BX30" s="222"/>
      <c r="BY30" s="222"/>
      <c r="BZ30" s="222"/>
      <c r="CA30" s="222"/>
      <c r="CB30" s="222"/>
      <c r="CC30" s="222"/>
      <c r="CD30" s="222"/>
      <c r="CE30" s="222"/>
      <c r="CF30" s="222"/>
      <c r="CG30" s="222"/>
      <c r="CH30" s="222"/>
      <c r="CI30" s="222"/>
      <c r="CJ30" s="222"/>
      <c r="CK30" s="222"/>
      <c r="CL30" s="222"/>
      <c r="CM30" s="222"/>
      <c r="CN30" s="222"/>
      <c r="CO30" s="222"/>
      <c r="CP30" s="222"/>
      <c r="CQ30" s="222"/>
      <c r="CR30" s="222"/>
      <c r="CS30" s="222"/>
      <c r="CT30" s="222"/>
      <c r="CU30" s="222"/>
      <c r="CV30" s="222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2"/>
      <c r="DX30" s="222"/>
      <c r="DY30" s="222"/>
      <c r="DZ30" s="222"/>
      <c r="EA30" s="222"/>
      <c r="EB30" s="222"/>
      <c r="EC30" s="222"/>
      <c r="ED30" s="222"/>
      <c r="EE30" s="222"/>
      <c r="EF30" s="222"/>
      <c r="EG30" s="222"/>
      <c r="EH30" s="222"/>
      <c r="EI30" s="222"/>
      <c r="EJ30" s="222"/>
      <c r="EK30" s="222"/>
      <c r="EL30" s="222"/>
      <c r="EM30" s="222"/>
      <c r="EN30" s="222"/>
      <c r="EO30" s="222"/>
      <c r="EP30" s="222"/>
      <c r="EQ30" s="222"/>
      <c r="ER30" s="222"/>
      <c r="ES30" s="222"/>
      <c r="ET30" s="222"/>
      <c r="EU30" s="222"/>
      <c r="EV30" s="222"/>
      <c r="EW30" s="222"/>
      <c r="EX30" s="222"/>
      <c r="EY30" s="222"/>
      <c r="EZ30" s="222"/>
      <c r="FA30" s="222"/>
      <c r="FB30" s="222"/>
      <c r="FC30" s="222"/>
      <c r="FD30" s="222"/>
      <c r="FE30" s="222"/>
      <c r="FF30" s="222"/>
      <c r="FG30" s="222"/>
      <c r="FH30" s="222"/>
      <c r="FI30" s="222"/>
      <c r="FJ30" s="222"/>
      <c r="FK30" s="222"/>
      <c r="FL30" s="222"/>
      <c r="FM30" s="222"/>
      <c r="FN30" s="222"/>
      <c r="FO30" s="222"/>
      <c r="FP30" s="222"/>
      <c r="FQ30" s="222"/>
      <c r="FR30" s="222"/>
      <c r="FS30" s="222"/>
      <c r="FT30" s="222"/>
      <c r="FU30" s="222"/>
      <c r="FV30" s="222"/>
      <c r="FW30" s="222"/>
      <c r="FX30" s="222"/>
      <c r="FY30" s="222"/>
      <c r="FZ30" s="222"/>
      <c r="GA30" s="222"/>
      <c r="GB30" s="222"/>
      <c r="GC30" s="222"/>
      <c r="GD30" s="222"/>
      <c r="GE30" s="222"/>
      <c r="GF30" s="222"/>
      <c r="GG30" s="222"/>
      <c r="GH30" s="222"/>
      <c r="GI30" s="222"/>
      <c r="GJ30" s="222"/>
      <c r="GK30" s="222"/>
      <c r="GL30" s="222"/>
      <c r="GM30" s="222"/>
      <c r="GN30" s="222"/>
      <c r="GO30" s="222"/>
      <c r="GP30" s="222"/>
      <c r="GQ30" s="222"/>
      <c r="GR30" s="222"/>
      <c r="GS30" s="222"/>
      <c r="GT30" s="222"/>
      <c r="GU30" s="222"/>
      <c r="GV30" s="222"/>
      <c r="GW30" s="222"/>
      <c r="GX30" s="222"/>
      <c r="GY30" s="222"/>
      <c r="GZ30" s="222"/>
      <c r="HA30" s="222"/>
      <c r="HB30" s="222"/>
      <c r="HC30" s="222"/>
      <c r="HD30" s="222"/>
      <c r="HE30" s="222"/>
      <c r="HF30" s="222"/>
      <c r="HG30" s="222"/>
      <c r="HH30" s="222"/>
      <c r="HI30" s="222"/>
      <c r="HJ30" s="222"/>
    </row>
    <row r="31" spans="1:218" s="220" customFormat="1" ht="42.75" x14ac:dyDescent="0.25">
      <c r="A31" s="148" t="s">
        <v>290</v>
      </c>
      <c r="B31" s="1"/>
      <c r="C31" s="1"/>
      <c r="D31" s="2">
        <v>44120</v>
      </c>
      <c r="E31" s="200">
        <v>399</v>
      </c>
      <c r="F31" s="135"/>
      <c r="G31" s="135"/>
      <c r="H31" s="1" t="s">
        <v>379</v>
      </c>
      <c r="I31" s="191" t="s">
        <v>378</v>
      </c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19"/>
      <c r="ED31" s="219"/>
      <c r="EE31" s="219"/>
      <c r="EF31" s="219"/>
      <c r="EG31" s="219"/>
      <c r="EH31" s="219"/>
      <c r="EI31" s="219"/>
      <c r="EJ31" s="219"/>
      <c r="EK31" s="219"/>
      <c r="EL31" s="219"/>
      <c r="EM31" s="219"/>
      <c r="EN31" s="219"/>
      <c r="EO31" s="219"/>
      <c r="EP31" s="219"/>
      <c r="EQ31" s="219"/>
      <c r="ER31" s="219"/>
      <c r="ES31" s="219"/>
      <c r="ET31" s="219"/>
      <c r="EU31" s="219"/>
      <c r="EV31" s="219"/>
      <c r="EW31" s="219"/>
      <c r="EX31" s="219"/>
      <c r="EY31" s="219"/>
      <c r="EZ31" s="219"/>
      <c r="FA31" s="219"/>
      <c r="FB31" s="219"/>
      <c r="FC31" s="219"/>
      <c r="FD31" s="219"/>
      <c r="FE31" s="219"/>
      <c r="FF31" s="219"/>
      <c r="FG31" s="219"/>
      <c r="FH31" s="219"/>
      <c r="FI31" s="219"/>
      <c r="FJ31" s="219"/>
      <c r="FK31" s="219"/>
      <c r="FL31" s="219"/>
      <c r="FM31" s="219"/>
      <c r="FN31" s="219"/>
      <c r="FO31" s="219"/>
      <c r="FP31" s="219"/>
      <c r="FQ31" s="219"/>
      <c r="FR31" s="219"/>
      <c r="FS31" s="219"/>
      <c r="FT31" s="219"/>
      <c r="FU31" s="219"/>
      <c r="FV31" s="219"/>
      <c r="FW31" s="219"/>
      <c r="FX31" s="219"/>
      <c r="FY31" s="219"/>
      <c r="FZ31" s="219"/>
      <c r="GA31" s="219"/>
      <c r="GB31" s="219"/>
      <c r="GC31" s="219"/>
      <c r="GD31" s="219"/>
      <c r="GE31" s="219"/>
      <c r="GF31" s="219"/>
      <c r="GG31" s="219"/>
      <c r="GH31" s="219"/>
      <c r="GI31" s="219"/>
      <c r="GJ31" s="219"/>
      <c r="GK31" s="219"/>
      <c r="GL31" s="219"/>
      <c r="GM31" s="219"/>
      <c r="GN31" s="219"/>
      <c r="GO31" s="219"/>
      <c r="GP31" s="219"/>
      <c r="GQ31" s="219"/>
      <c r="GR31" s="219"/>
      <c r="GS31" s="219"/>
      <c r="GT31" s="219"/>
      <c r="GU31" s="219"/>
      <c r="GV31" s="219"/>
      <c r="GW31" s="219"/>
      <c r="GX31" s="219"/>
      <c r="GY31" s="219"/>
      <c r="GZ31" s="219"/>
      <c r="HA31" s="219"/>
      <c r="HB31" s="219"/>
      <c r="HC31" s="219"/>
      <c r="HD31" s="219"/>
      <c r="HE31" s="219"/>
      <c r="HF31" s="219"/>
      <c r="HG31" s="219"/>
      <c r="HH31" s="219"/>
      <c r="HI31" s="219"/>
      <c r="HJ31" s="219"/>
    </row>
    <row r="32" spans="1:218" s="223" customFormat="1" ht="15" customHeight="1" x14ac:dyDescent="0.25">
      <c r="A32" s="147" t="s">
        <v>377</v>
      </c>
      <c r="B32" s="155" t="s">
        <v>377</v>
      </c>
      <c r="C32" s="1"/>
      <c r="D32" s="2">
        <v>44121</v>
      </c>
      <c r="E32" s="200">
        <v>16</v>
      </c>
      <c r="F32" s="230" t="s">
        <v>347</v>
      </c>
      <c r="G32" s="135"/>
      <c r="H32" s="1" t="s">
        <v>247</v>
      </c>
      <c r="I32" s="8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2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2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2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2"/>
      <c r="DP32" s="222"/>
      <c r="DQ32" s="222"/>
      <c r="DR32" s="222"/>
      <c r="DS32" s="222"/>
      <c r="DT32" s="222"/>
      <c r="DU32" s="222"/>
      <c r="DV32" s="222"/>
      <c r="DW32" s="222"/>
      <c r="DX32" s="222"/>
      <c r="DY32" s="222"/>
      <c r="DZ32" s="222"/>
      <c r="EA32" s="222"/>
      <c r="EB32" s="222"/>
      <c r="EC32" s="222"/>
      <c r="ED32" s="222"/>
      <c r="EE32" s="222"/>
      <c r="EF32" s="222"/>
      <c r="EG32" s="222"/>
      <c r="EH32" s="222"/>
      <c r="EI32" s="222"/>
      <c r="EJ32" s="222"/>
      <c r="EK32" s="222"/>
      <c r="EL32" s="222"/>
      <c r="EM32" s="222"/>
      <c r="EN32" s="222"/>
      <c r="EO32" s="222"/>
      <c r="EP32" s="222"/>
      <c r="EQ32" s="222"/>
      <c r="ER32" s="222"/>
      <c r="ES32" s="222"/>
      <c r="ET32" s="222"/>
      <c r="EU32" s="222"/>
      <c r="EV32" s="222"/>
      <c r="EW32" s="222"/>
      <c r="EX32" s="222"/>
      <c r="EY32" s="222"/>
      <c r="EZ32" s="222"/>
      <c r="FA32" s="222"/>
      <c r="FB32" s="222"/>
      <c r="FC32" s="222"/>
      <c r="FD32" s="222"/>
      <c r="FE32" s="222"/>
      <c r="FF32" s="222"/>
      <c r="FG32" s="222"/>
      <c r="FH32" s="222"/>
      <c r="FI32" s="222"/>
      <c r="FJ32" s="222"/>
      <c r="FK32" s="222"/>
      <c r="FL32" s="222"/>
      <c r="FM32" s="222"/>
      <c r="FN32" s="222"/>
      <c r="FO32" s="222"/>
      <c r="FP32" s="222"/>
      <c r="FQ32" s="222"/>
      <c r="FR32" s="222"/>
      <c r="FS32" s="222"/>
      <c r="FT32" s="222"/>
      <c r="FU32" s="222"/>
      <c r="FV32" s="222"/>
      <c r="FW32" s="222"/>
      <c r="FX32" s="222"/>
      <c r="FY32" s="222"/>
      <c r="FZ32" s="222"/>
      <c r="GA32" s="222"/>
      <c r="GB32" s="222"/>
      <c r="GC32" s="222"/>
      <c r="GD32" s="222"/>
      <c r="GE32" s="222"/>
      <c r="GF32" s="222"/>
      <c r="GG32" s="222"/>
      <c r="GH32" s="222"/>
      <c r="GI32" s="222"/>
      <c r="GJ32" s="222"/>
      <c r="GK32" s="222"/>
      <c r="GL32" s="222"/>
      <c r="GM32" s="222"/>
      <c r="GN32" s="222"/>
      <c r="GO32" s="222"/>
      <c r="GP32" s="222"/>
      <c r="GQ32" s="222"/>
      <c r="GR32" s="222"/>
      <c r="GS32" s="222"/>
      <c r="GT32" s="222"/>
      <c r="GU32" s="222"/>
      <c r="GV32" s="222"/>
      <c r="GW32" s="222"/>
      <c r="GX32" s="222"/>
      <c r="GY32" s="222"/>
      <c r="GZ32" s="222"/>
      <c r="HA32" s="222"/>
      <c r="HB32" s="222"/>
      <c r="HC32" s="222"/>
      <c r="HD32" s="222"/>
      <c r="HE32" s="222"/>
      <c r="HF32" s="222"/>
      <c r="HG32" s="222"/>
      <c r="HH32" s="222"/>
      <c r="HI32" s="222"/>
      <c r="HJ32" s="222"/>
    </row>
    <row r="33" spans="1:218" s="223" customFormat="1" ht="15" customHeight="1" x14ac:dyDescent="0.25">
      <c r="A33" s="147" t="s">
        <v>377</v>
      </c>
      <c r="B33" s="155" t="s">
        <v>377</v>
      </c>
      <c r="C33" s="1"/>
      <c r="D33" s="2">
        <v>44121</v>
      </c>
      <c r="E33" s="200">
        <v>16</v>
      </c>
      <c r="F33" s="135"/>
      <c r="G33" s="135"/>
      <c r="H33" s="1" t="s">
        <v>247</v>
      </c>
      <c r="I33" s="8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  <c r="BJ33" s="222"/>
      <c r="BK33" s="222"/>
      <c r="BL33" s="222"/>
      <c r="BM33" s="222"/>
      <c r="BN33" s="222"/>
      <c r="BO33" s="222"/>
      <c r="BP33" s="222"/>
      <c r="BQ33" s="222"/>
      <c r="BR33" s="222"/>
      <c r="BS33" s="222"/>
      <c r="BT33" s="222"/>
      <c r="BU33" s="222"/>
      <c r="BV33" s="222"/>
      <c r="BW33" s="222"/>
      <c r="BX33" s="222"/>
      <c r="BY33" s="222"/>
      <c r="BZ33" s="222"/>
      <c r="CA33" s="222"/>
      <c r="CB33" s="222"/>
      <c r="CC33" s="222"/>
      <c r="CD33" s="222"/>
      <c r="CE33" s="222"/>
      <c r="CF33" s="222"/>
      <c r="CG33" s="222"/>
      <c r="CH33" s="222"/>
      <c r="CI33" s="222"/>
      <c r="CJ33" s="222"/>
      <c r="CK33" s="222"/>
      <c r="CL33" s="222"/>
      <c r="CM33" s="222"/>
      <c r="CN33" s="222"/>
      <c r="CO33" s="222"/>
      <c r="CP33" s="222"/>
      <c r="CQ33" s="222"/>
      <c r="CR33" s="222"/>
      <c r="CS33" s="222"/>
      <c r="CT33" s="222"/>
      <c r="CU33" s="222"/>
      <c r="CV33" s="222"/>
      <c r="CW33" s="222"/>
      <c r="CX33" s="222"/>
      <c r="CY33" s="222"/>
      <c r="CZ33" s="222"/>
      <c r="DA33" s="222"/>
      <c r="DB33" s="222"/>
      <c r="DC33" s="222"/>
      <c r="DD33" s="222"/>
      <c r="DE33" s="222"/>
      <c r="DF33" s="222"/>
      <c r="DG33" s="222"/>
      <c r="DH33" s="222"/>
      <c r="DI33" s="222"/>
      <c r="DJ33" s="222"/>
      <c r="DK33" s="222"/>
      <c r="DL33" s="222"/>
      <c r="DM33" s="222"/>
      <c r="DN33" s="222"/>
      <c r="DO33" s="222"/>
      <c r="DP33" s="222"/>
      <c r="DQ33" s="222"/>
      <c r="DR33" s="222"/>
      <c r="DS33" s="222"/>
      <c r="DT33" s="222"/>
      <c r="DU33" s="222"/>
      <c r="DV33" s="222"/>
      <c r="DW33" s="222"/>
      <c r="DX33" s="222"/>
      <c r="DY33" s="222"/>
      <c r="DZ33" s="222"/>
      <c r="EA33" s="222"/>
      <c r="EB33" s="222"/>
      <c r="EC33" s="222"/>
      <c r="ED33" s="222"/>
      <c r="EE33" s="222"/>
      <c r="EF33" s="222"/>
      <c r="EG33" s="222"/>
      <c r="EH33" s="222"/>
      <c r="EI33" s="222"/>
      <c r="EJ33" s="222"/>
      <c r="EK33" s="222"/>
      <c r="EL33" s="222"/>
      <c r="EM33" s="222"/>
      <c r="EN33" s="222"/>
      <c r="EO33" s="222"/>
      <c r="EP33" s="222"/>
      <c r="EQ33" s="222"/>
      <c r="ER33" s="222"/>
      <c r="ES33" s="222"/>
      <c r="ET33" s="222"/>
      <c r="EU33" s="222"/>
      <c r="EV33" s="222"/>
      <c r="EW33" s="222"/>
      <c r="EX33" s="222"/>
      <c r="EY33" s="222"/>
      <c r="EZ33" s="222"/>
      <c r="FA33" s="222"/>
      <c r="FB33" s="222"/>
      <c r="FC33" s="222"/>
      <c r="FD33" s="222"/>
      <c r="FE33" s="222"/>
      <c r="FF33" s="222"/>
      <c r="FG33" s="222"/>
      <c r="FH33" s="222"/>
      <c r="FI33" s="222"/>
      <c r="FJ33" s="222"/>
      <c r="FK33" s="222"/>
      <c r="FL33" s="222"/>
      <c r="FM33" s="222"/>
      <c r="FN33" s="222"/>
      <c r="FO33" s="222"/>
      <c r="FP33" s="222"/>
      <c r="FQ33" s="222"/>
      <c r="FR33" s="222"/>
      <c r="FS33" s="222"/>
      <c r="FT33" s="222"/>
      <c r="FU33" s="222"/>
      <c r="FV33" s="222"/>
      <c r="FW33" s="222"/>
      <c r="FX33" s="222"/>
      <c r="FY33" s="222"/>
      <c r="FZ33" s="222"/>
      <c r="GA33" s="222"/>
      <c r="GB33" s="222"/>
      <c r="GC33" s="222"/>
      <c r="GD33" s="222"/>
      <c r="GE33" s="222"/>
      <c r="GF33" s="222"/>
      <c r="GG33" s="222"/>
      <c r="GH33" s="222"/>
      <c r="GI33" s="222"/>
      <c r="GJ33" s="222"/>
      <c r="GK33" s="222"/>
      <c r="GL33" s="222"/>
      <c r="GM33" s="222"/>
      <c r="GN33" s="222"/>
      <c r="GO33" s="222"/>
      <c r="GP33" s="222"/>
      <c r="GQ33" s="222"/>
      <c r="GR33" s="222"/>
      <c r="GS33" s="222"/>
      <c r="GT33" s="222"/>
      <c r="GU33" s="222"/>
      <c r="GV33" s="222"/>
      <c r="GW33" s="222"/>
      <c r="GX33" s="222"/>
      <c r="GY33" s="222"/>
      <c r="GZ33" s="222"/>
      <c r="HA33" s="222"/>
      <c r="HB33" s="222"/>
      <c r="HC33" s="222"/>
      <c r="HD33" s="222"/>
      <c r="HE33" s="222"/>
      <c r="HF33" s="222"/>
      <c r="HG33" s="222"/>
      <c r="HH33" s="222"/>
      <c r="HI33" s="222"/>
      <c r="HJ33" s="222"/>
    </row>
    <row r="34" spans="1:218" s="235" customFormat="1" ht="15" customHeight="1" x14ac:dyDescent="0.25">
      <c r="A34" s="233" t="s">
        <v>375</v>
      </c>
      <c r="B34" s="44"/>
      <c r="C34" s="16"/>
      <c r="D34" s="17">
        <v>44124</v>
      </c>
      <c r="E34" s="210">
        <v>996</v>
      </c>
      <c r="F34" s="18"/>
      <c r="G34" s="18"/>
      <c r="H34" s="16"/>
      <c r="I34" s="89" t="s">
        <v>366</v>
      </c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</row>
    <row r="35" spans="1:218" s="220" customFormat="1" ht="15" customHeight="1" x14ac:dyDescent="0.25">
      <c r="A35" s="148" t="s">
        <v>30</v>
      </c>
      <c r="B35" s="223"/>
      <c r="C35" s="1">
        <v>388059</v>
      </c>
      <c r="D35" s="2">
        <v>44125</v>
      </c>
      <c r="E35" s="200">
        <v>28.4</v>
      </c>
      <c r="F35" s="135"/>
      <c r="G35" s="1"/>
      <c r="H35" s="1" t="s">
        <v>25</v>
      </c>
      <c r="I35" s="82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19"/>
      <c r="ED35" s="219"/>
      <c r="EE35" s="219"/>
      <c r="EF35" s="219"/>
      <c r="EG35" s="219"/>
      <c r="EH35" s="219"/>
      <c r="EI35" s="219"/>
      <c r="EJ35" s="219"/>
      <c r="EK35" s="219"/>
      <c r="EL35" s="219"/>
      <c r="EM35" s="219"/>
      <c r="EN35" s="219"/>
      <c r="EO35" s="219"/>
      <c r="EP35" s="219"/>
      <c r="EQ35" s="219"/>
      <c r="ER35" s="219"/>
      <c r="ES35" s="219"/>
      <c r="ET35" s="219"/>
      <c r="EU35" s="219"/>
      <c r="EV35" s="219"/>
      <c r="EW35" s="219"/>
      <c r="EX35" s="219"/>
      <c r="EY35" s="219"/>
      <c r="EZ35" s="219"/>
      <c r="FA35" s="219"/>
      <c r="FB35" s="219"/>
      <c r="FC35" s="219"/>
      <c r="FD35" s="219"/>
      <c r="FE35" s="219"/>
      <c r="FF35" s="219"/>
      <c r="FG35" s="219"/>
      <c r="FH35" s="219"/>
      <c r="FI35" s="219"/>
      <c r="FJ35" s="219"/>
      <c r="FK35" s="219"/>
      <c r="FL35" s="219"/>
      <c r="FM35" s="219"/>
      <c r="FN35" s="219"/>
      <c r="FO35" s="219"/>
      <c r="FP35" s="219"/>
      <c r="FQ35" s="219"/>
      <c r="FR35" s="219"/>
      <c r="FS35" s="219"/>
      <c r="FT35" s="219"/>
      <c r="FU35" s="219"/>
      <c r="FV35" s="219"/>
      <c r="FW35" s="219"/>
      <c r="FX35" s="219"/>
      <c r="FY35" s="219"/>
      <c r="FZ35" s="219"/>
      <c r="GA35" s="219"/>
      <c r="GB35" s="219"/>
      <c r="GC35" s="219"/>
      <c r="GD35" s="219"/>
      <c r="GE35" s="219"/>
      <c r="GF35" s="219"/>
      <c r="GG35" s="219"/>
      <c r="GH35" s="219"/>
      <c r="GI35" s="219"/>
      <c r="GJ35" s="219"/>
      <c r="GK35" s="219"/>
      <c r="GL35" s="219"/>
      <c r="GM35" s="219"/>
      <c r="GN35" s="219"/>
      <c r="GO35" s="219"/>
      <c r="GP35" s="219"/>
      <c r="GQ35" s="219"/>
      <c r="GR35" s="219"/>
      <c r="GS35" s="219"/>
      <c r="GT35" s="219"/>
      <c r="GU35" s="219"/>
      <c r="GV35" s="219"/>
      <c r="GW35" s="219"/>
      <c r="GX35" s="219"/>
      <c r="GY35" s="219"/>
      <c r="GZ35" s="219"/>
      <c r="HA35" s="219"/>
      <c r="HB35" s="219"/>
      <c r="HC35" s="219"/>
      <c r="HD35" s="219"/>
      <c r="HE35" s="219"/>
      <c r="HF35" s="219"/>
      <c r="HG35" s="219"/>
      <c r="HH35" s="219"/>
      <c r="HI35" s="219"/>
      <c r="HJ35" s="219"/>
    </row>
    <row r="36" spans="1:218" s="220" customFormat="1" x14ac:dyDescent="0.25">
      <c r="A36" s="231" t="s">
        <v>376</v>
      </c>
      <c r="B36" s="223"/>
      <c r="C36" s="223"/>
      <c r="D36" s="2">
        <v>44126</v>
      </c>
      <c r="E36" s="221">
        <v>45</v>
      </c>
      <c r="F36" s="223"/>
      <c r="G36" s="223"/>
      <c r="H36" s="223"/>
      <c r="I36" s="232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19"/>
      <c r="BS36" s="219"/>
      <c r="BT36" s="219"/>
      <c r="BU36" s="219"/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19"/>
      <c r="CP36" s="219"/>
      <c r="CQ36" s="219"/>
      <c r="CR36" s="219"/>
      <c r="CS36" s="219"/>
      <c r="CT36" s="219"/>
      <c r="CU36" s="219"/>
      <c r="CV36" s="219"/>
      <c r="CW36" s="219"/>
      <c r="CX36" s="219"/>
      <c r="CY36" s="219"/>
      <c r="CZ36" s="219"/>
      <c r="DA36" s="219"/>
      <c r="DB36" s="219"/>
      <c r="DC36" s="219"/>
      <c r="DD36" s="219"/>
      <c r="DE36" s="219"/>
      <c r="DF36" s="219"/>
      <c r="DG36" s="219"/>
      <c r="DH36" s="219"/>
      <c r="DI36" s="219"/>
      <c r="DJ36" s="219"/>
      <c r="DK36" s="219"/>
      <c r="DL36" s="219"/>
      <c r="DM36" s="219"/>
      <c r="DN36" s="219"/>
      <c r="DO36" s="219"/>
      <c r="DP36" s="219"/>
      <c r="DQ36" s="219"/>
      <c r="DR36" s="219"/>
      <c r="DS36" s="219"/>
      <c r="DT36" s="219"/>
      <c r="DU36" s="219"/>
      <c r="DV36" s="219"/>
      <c r="DW36" s="219"/>
      <c r="DX36" s="219"/>
      <c r="DY36" s="219"/>
      <c r="DZ36" s="219"/>
      <c r="EA36" s="219"/>
      <c r="EB36" s="219"/>
      <c r="EC36" s="219"/>
      <c r="ED36" s="219"/>
      <c r="EE36" s="219"/>
      <c r="EF36" s="219"/>
      <c r="EG36" s="219"/>
      <c r="EH36" s="219"/>
      <c r="EI36" s="219"/>
      <c r="EJ36" s="219"/>
      <c r="EK36" s="219"/>
      <c r="EL36" s="219"/>
      <c r="EM36" s="219"/>
      <c r="EN36" s="219"/>
      <c r="EO36" s="219"/>
      <c r="EP36" s="219"/>
      <c r="EQ36" s="219"/>
      <c r="ER36" s="219"/>
      <c r="ES36" s="219"/>
      <c r="ET36" s="219"/>
      <c r="EU36" s="219"/>
      <c r="EV36" s="219"/>
      <c r="EW36" s="219"/>
      <c r="EX36" s="219"/>
      <c r="EY36" s="219"/>
      <c r="EZ36" s="219"/>
      <c r="FA36" s="219"/>
      <c r="FB36" s="219"/>
      <c r="FC36" s="219"/>
      <c r="FD36" s="219"/>
      <c r="FE36" s="219"/>
      <c r="FF36" s="219"/>
      <c r="FG36" s="219"/>
      <c r="FH36" s="219"/>
      <c r="FI36" s="219"/>
      <c r="FJ36" s="219"/>
      <c r="FK36" s="219"/>
      <c r="FL36" s="219"/>
      <c r="FM36" s="219"/>
      <c r="FN36" s="219"/>
      <c r="FO36" s="219"/>
      <c r="FP36" s="219"/>
      <c r="FQ36" s="219"/>
      <c r="FR36" s="219"/>
      <c r="FS36" s="219"/>
      <c r="FT36" s="219"/>
      <c r="FU36" s="219"/>
      <c r="FV36" s="219"/>
      <c r="FW36" s="219"/>
      <c r="FX36" s="219"/>
      <c r="FY36" s="219"/>
      <c r="FZ36" s="219"/>
      <c r="GA36" s="219"/>
      <c r="GB36" s="219"/>
      <c r="GC36" s="219"/>
      <c r="GD36" s="219"/>
      <c r="GE36" s="219"/>
      <c r="GF36" s="219"/>
      <c r="GG36" s="219"/>
      <c r="GH36" s="219"/>
      <c r="GI36" s="219"/>
      <c r="GJ36" s="219"/>
      <c r="GK36" s="219"/>
      <c r="GL36" s="219"/>
      <c r="GM36" s="219"/>
      <c r="GN36" s="219"/>
      <c r="GO36" s="219"/>
      <c r="GP36" s="219"/>
      <c r="GQ36" s="219"/>
      <c r="GR36" s="219"/>
      <c r="GS36" s="219"/>
      <c r="GT36" s="219"/>
      <c r="GU36" s="219"/>
      <c r="GV36" s="219"/>
      <c r="GW36" s="219"/>
      <c r="GX36" s="219"/>
      <c r="GY36" s="219"/>
      <c r="GZ36" s="219"/>
      <c r="HA36" s="219"/>
      <c r="HB36" s="219"/>
      <c r="HC36" s="219"/>
      <c r="HD36" s="219"/>
      <c r="HE36" s="219"/>
      <c r="HF36" s="219"/>
      <c r="HG36" s="219"/>
      <c r="HH36" s="219"/>
      <c r="HI36" s="219"/>
      <c r="HJ36" s="219"/>
    </row>
    <row r="37" spans="1:218" s="158" customFormat="1" ht="15" customHeight="1" x14ac:dyDescent="0.25">
      <c r="A37" s="151"/>
      <c r="E37" s="212"/>
      <c r="I37" s="84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</row>
    <row r="38" spans="1:218" s="158" customFormat="1" x14ac:dyDescent="0.25">
      <c r="A38" s="149"/>
      <c r="B38" s="11"/>
      <c r="C38" s="11"/>
      <c r="D38" s="13"/>
      <c r="E38" s="200"/>
      <c r="F38" s="14"/>
      <c r="G38" s="10"/>
      <c r="H38" s="4"/>
      <c r="I38" s="84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</row>
    <row r="39" spans="1:218" s="158" customFormat="1" ht="15" customHeight="1" x14ac:dyDescent="0.25">
      <c r="A39" s="149" t="s">
        <v>41</v>
      </c>
      <c r="B39" s="206" t="s">
        <v>41</v>
      </c>
      <c r="C39" s="11"/>
      <c r="D39" s="11"/>
      <c r="E39" s="201">
        <v>3.06</v>
      </c>
      <c r="F39" s="58"/>
      <c r="G39" s="10"/>
      <c r="H39" s="4"/>
      <c r="I39" s="84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</row>
    <row r="40" spans="1:218" s="158" customFormat="1" x14ac:dyDescent="0.25">
      <c r="A40" s="151" t="s">
        <v>42</v>
      </c>
      <c r="B40" s="211" t="s">
        <v>42</v>
      </c>
      <c r="C40" s="124"/>
      <c r="D40" s="124"/>
      <c r="E40" s="202">
        <v>236.72</v>
      </c>
      <c r="F40" s="58"/>
      <c r="G40" s="124"/>
      <c r="H40" s="124"/>
      <c r="I40" s="125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</row>
    <row r="41" spans="1:218" s="158" customFormat="1" ht="15" customHeight="1" x14ac:dyDescent="0.25">
      <c r="A41" s="151"/>
      <c r="B41" s="124"/>
      <c r="C41" s="124"/>
      <c r="D41" s="124"/>
      <c r="E41" s="203"/>
      <c r="F41" s="124"/>
      <c r="G41" s="124"/>
      <c r="H41" s="124"/>
      <c r="I41" s="125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</row>
    <row r="42" spans="1:218" s="158" customFormat="1" ht="15" customHeight="1" x14ac:dyDescent="0.25">
      <c r="A42" s="151"/>
      <c r="B42" s="124"/>
      <c r="C42" s="124"/>
      <c r="D42" s="124"/>
      <c r="E42" s="203"/>
      <c r="F42" s="124"/>
      <c r="G42" s="124"/>
      <c r="H42" s="124"/>
      <c r="I42" s="125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</row>
    <row r="43" spans="1:218" s="158" customFormat="1" ht="15" customHeight="1" x14ac:dyDescent="0.25">
      <c r="A43" s="151"/>
      <c r="B43" s="124"/>
      <c r="C43" s="124"/>
      <c r="D43" s="124"/>
      <c r="E43" s="203"/>
      <c r="F43" s="124"/>
      <c r="G43" s="124"/>
      <c r="H43" s="124"/>
      <c r="I43" s="125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</row>
    <row r="44" spans="1:218" s="158" customFormat="1" ht="15" customHeight="1" thickBot="1" x14ac:dyDescent="0.3">
      <c r="A44" s="153"/>
      <c r="B44" s="139"/>
      <c r="C44" s="139"/>
      <c r="D44" s="140" t="s">
        <v>331</v>
      </c>
      <c r="E44" s="205">
        <f>SUM(E4:E40)</f>
        <v>12206.709999999995</v>
      </c>
      <c r="F44" s="139"/>
      <c r="G44" s="139"/>
      <c r="H44" s="139"/>
      <c r="I44" s="142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</row>
  </sheetData>
  <autoFilter ref="A3:I44" xr:uid="{00000000-0009-0000-0000-00000A000000}"/>
  <mergeCells count="1">
    <mergeCell ref="A1:I1"/>
  </mergeCells>
  <hyperlinks>
    <hyperlink ref="A27" r:id="rId1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workbookViewId="0">
      <selection activeCell="D4" sqref="D4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customWidth="1"/>
    <col min="10" max="10" width="25.5703125" style="8" bestFit="1" customWidth="1"/>
    <col min="11" max="16384" width="9.140625" style="8"/>
  </cols>
  <sheetData>
    <row r="1" spans="1:18" ht="15.75" thickBot="1" x14ac:dyDescent="0.3">
      <c r="A1" s="388" t="s">
        <v>107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384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94</v>
      </c>
      <c r="B4" s="6" t="s">
        <v>40</v>
      </c>
      <c r="C4" s="255"/>
      <c r="D4" s="5">
        <v>584098</v>
      </c>
      <c r="E4" s="6">
        <v>43642</v>
      </c>
      <c r="F4" s="23">
        <v>231.25</v>
      </c>
      <c r="G4" s="7" t="s">
        <v>79</v>
      </c>
      <c r="H4" s="4">
        <v>74</v>
      </c>
      <c r="I4" s="11" t="s">
        <v>46</v>
      </c>
      <c r="J4" s="33" t="s">
        <v>51</v>
      </c>
    </row>
    <row r="5" spans="1:18" x14ac:dyDescent="0.25">
      <c r="A5" s="6" t="s">
        <v>95</v>
      </c>
      <c r="B5" s="6"/>
      <c r="C5" s="255">
        <v>207</v>
      </c>
      <c r="D5" s="5"/>
      <c r="E5" s="6">
        <v>43685</v>
      </c>
      <c r="F5" s="23">
        <v>90.06</v>
      </c>
      <c r="G5" s="7" t="s">
        <v>110</v>
      </c>
      <c r="H5" s="4">
        <v>799</v>
      </c>
      <c r="I5" s="11" t="s">
        <v>36</v>
      </c>
      <c r="J5" s="33"/>
    </row>
    <row r="6" spans="1:18" x14ac:dyDescent="0.25">
      <c r="A6" s="6" t="s">
        <v>96</v>
      </c>
      <c r="B6" s="6" t="s">
        <v>48</v>
      </c>
      <c r="C6" s="255">
        <v>208</v>
      </c>
      <c r="D6" s="5">
        <v>250180</v>
      </c>
      <c r="E6" s="6">
        <v>43686</v>
      </c>
      <c r="F6" s="23">
        <v>205.41</v>
      </c>
      <c r="G6" s="7" t="s">
        <v>97</v>
      </c>
      <c r="H6" s="4">
        <v>799</v>
      </c>
      <c r="I6" s="11" t="s">
        <v>36</v>
      </c>
      <c r="J6" s="32"/>
    </row>
    <row r="7" spans="1:18" x14ac:dyDescent="0.25">
      <c r="A7" s="4" t="s">
        <v>98</v>
      </c>
      <c r="B7" s="4" t="s">
        <v>98</v>
      </c>
      <c r="C7" s="255">
        <v>57</v>
      </c>
      <c r="D7" s="4">
        <v>116258</v>
      </c>
      <c r="E7" s="6">
        <v>43306</v>
      </c>
      <c r="F7" s="23">
        <v>462.41</v>
      </c>
      <c r="G7" s="10" t="s">
        <v>22</v>
      </c>
      <c r="H7" s="10" t="s">
        <v>13</v>
      </c>
      <c r="I7" s="4" t="s">
        <v>14</v>
      </c>
      <c r="J7" s="28" t="s">
        <v>15</v>
      </c>
    </row>
    <row r="8" spans="1:18" ht="28.5" x14ac:dyDescent="0.25">
      <c r="A8" s="4" t="s">
        <v>59</v>
      </c>
      <c r="B8" s="4" t="s">
        <v>60</v>
      </c>
      <c r="C8" s="255">
        <v>210</v>
      </c>
      <c r="D8" s="4">
        <v>196698</v>
      </c>
      <c r="E8" s="6">
        <v>43733</v>
      </c>
      <c r="F8" s="23">
        <v>578.33000000000004</v>
      </c>
      <c r="G8" s="10" t="s">
        <v>99</v>
      </c>
      <c r="H8" s="10" t="s">
        <v>388</v>
      </c>
      <c r="I8" s="4"/>
      <c r="J8" s="28" t="s">
        <v>54</v>
      </c>
    </row>
    <row r="9" spans="1:18" x14ac:dyDescent="0.25">
      <c r="A9" s="4" t="s">
        <v>85</v>
      </c>
      <c r="B9" s="4" t="s">
        <v>85</v>
      </c>
      <c r="C9" s="255">
        <v>204</v>
      </c>
      <c r="D9" s="4">
        <v>1409333</v>
      </c>
      <c r="E9" s="6">
        <v>43733</v>
      </c>
      <c r="F9" s="38">
        <v>579.79999999999995</v>
      </c>
      <c r="G9" s="7" t="s">
        <v>100</v>
      </c>
      <c r="H9" s="4" t="s">
        <v>10</v>
      </c>
      <c r="I9" s="251" t="s">
        <v>10</v>
      </c>
      <c r="J9" s="39"/>
    </row>
    <row r="10" spans="1:18" s="20" customFormat="1" ht="14.25" x14ac:dyDescent="0.2">
      <c r="A10" s="36" t="s">
        <v>61</v>
      </c>
      <c r="B10" s="36"/>
      <c r="C10" s="259">
        <v>215</v>
      </c>
      <c r="D10" s="36"/>
      <c r="E10" s="34">
        <v>43739</v>
      </c>
      <c r="F10" s="35">
        <v>1912.5</v>
      </c>
      <c r="G10" s="10" t="s">
        <v>101</v>
      </c>
      <c r="H10" s="10">
        <v>623</v>
      </c>
      <c r="I10" s="36" t="s">
        <v>9</v>
      </c>
      <c r="J10" s="36"/>
      <c r="K10" s="19"/>
      <c r="L10" s="30"/>
      <c r="M10" s="30"/>
      <c r="N10" s="19"/>
      <c r="O10" s="19"/>
      <c r="P10" s="31"/>
      <c r="Q10" s="30"/>
      <c r="R10" s="19"/>
    </row>
    <row r="11" spans="1:18" s="20" customFormat="1" ht="28.5" x14ac:dyDescent="0.2">
      <c r="A11" s="4" t="s">
        <v>62</v>
      </c>
      <c r="B11" s="4" t="s">
        <v>63</v>
      </c>
      <c r="C11" s="255">
        <v>186</v>
      </c>
      <c r="D11" s="4"/>
      <c r="E11" s="6">
        <v>43742</v>
      </c>
      <c r="F11" s="23">
        <v>485.02</v>
      </c>
      <c r="G11" s="10" t="s">
        <v>102</v>
      </c>
      <c r="H11" s="10" t="s">
        <v>387</v>
      </c>
      <c r="I11" s="4"/>
      <c r="J11" s="28" t="s">
        <v>54</v>
      </c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64</v>
      </c>
      <c r="B12" s="4" t="s">
        <v>64</v>
      </c>
      <c r="C12" s="255">
        <v>216</v>
      </c>
      <c r="D12" s="4">
        <v>2658332</v>
      </c>
      <c r="E12" s="6">
        <v>43746</v>
      </c>
      <c r="F12" s="23">
        <v>367.29</v>
      </c>
      <c r="G12" s="10" t="s">
        <v>103</v>
      </c>
      <c r="H12" s="10" t="s">
        <v>388</v>
      </c>
      <c r="I12" s="4"/>
      <c r="J12" s="28" t="s">
        <v>54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28.5" x14ac:dyDescent="0.2">
      <c r="A13" s="4" t="s">
        <v>65</v>
      </c>
      <c r="B13" s="4" t="s">
        <v>57</v>
      </c>
      <c r="C13" s="255">
        <v>217</v>
      </c>
      <c r="D13" s="4">
        <v>267</v>
      </c>
      <c r="E13" s="6">
        <v>43749</v>
      </c>
      <c r="F13" s="23">
        <v>437.5</v>
      </c>
      <c r="G13" s="10" t="s">
        <v>104</v>
      </c>
      <c r="H13" s="10" t="s">
        <v>389</v>
      </c>
      <c r="I13" s="4"/>
      <c r="J13" s="40" t="s">
        <v>54</v>
      </c>
      <c r="K13" s="19"/>
      <c r="L13" s="30"/>
      <c r="M13" s="30"/>
      <c r="N13" s="19"/>
      <c r="O13" s="19"/>
      <c r="P13" s="31"/>
      <c r="Q13" s="30"/>
      <c r="R13" s="19"/>
    </row>
    <row r="14" spans="1:18" s="20" customFormat="1" ht="28.5" x14ac:dyDescent="0.2">
      <c r="A14" s="4" t="s">
        <v>68</v>
      </c>
      <c r="B14" s="4" t="s">
        <v>68</v>
      </c>
      <c r="C14" s="255">
        <v>228</v>
      </c>
      <c r="D14" s="5">
        <v>42896</v>
      </c>
      <c r="E14" s="6">
        <v>43756</v>
      </c>
      <c r="F14" s="23">
        <v>232.5</v>
      </c>
      <c r="G14" s="7" t="s">
        <v>140</v>
      </c>
      <c r="H14" s="4">
        <v>580</v>
      </c>
      <c r="I14" s="4"/>
      <c r="J14" s="40" t="s">
        <v>54</v>
      </c>
      <c r="K14" s="19"/>
      <c r="L14" s="30"/>
      <c r="M14" s="30"/>
      <c r="N14" s="19"/>
      <c r="O14" s="19"/>
      <c r="P14" s="31"/>
      <c r="Q14" s="30"/>
      <c r="R14" s="19"/>
    </row>
    <row r="15" spans="1:18" s="20" customFormat="1" ht="28.5" x14ac:dyDescent="0.2">
      <c r="A15" s="4" t="s">
        <v>62</v>
      </c>
      <c r="B15" s="4" t="s">
        <v>115</v>
      </c>
      <c r="C15" s="255">
        <v>186</v>
      </c>
      <c r="D15" s="5">
        <v>12208</v>
      </c>
      <c r="E15" s="6">
        <v>43786</v>
      </c>
      <c r="F15" s="23">
        <v>226.17</v>
      </c>
      <c r="G15" s="7" t="s">
        <v>50</v>
      </c>
      <c r="H15" s="4">
        <v>548</v>
      </c>
      <c r="I15" s="4"/>
      <c r="J15" s="40" t="s">
        <v>54</v>
      </c>
      <c r="K15" s="19"/>
      <c r="L15" s="30"/>
      <c r="M15" s="30"/>
      <c r="N15" s="19"/>
      <c r="O15" s="19"/>
      <c r="P15" s="31"/>
      <c r="Q15" s="30"/>
      <c r="R15" s="19"/>
    </row>
    <row r="16" spans="1:18" s="20" customFormat="1" ht="14.25" x14ac:dyDescent="0.2">
      <c r="A16" s="11" t="s">
        <v>39</v>
      </c>
      <c r="B16" s="11" t="s">
        <v>39</v>
      </c>
      <c r="C16" s="256">
        <v>203</v>
      </c>
      <c r="D16" s="11">
        <v>5667110</v>
      </c>
      <c r="E16" s="13">
        <v>43794</v>
      </c>
      <c r="F16" s="23">
        <v>326.31</v>
      </c>
      <c r="G16" s="14" t="s">
        <v>133</v>
      </c>
      <c r="H16" s="10">
        <v>579</v>
      </c>
      <c r="I16" s="4" t="s">
        <v>21</v>
      </c>
      <c r="J16" s="32"/>
      <c r="K16" s="19"/>
      <c r="L16" s="30"/>
      <c r="M16" s="30"/>
      <c r="N16" s="19"/>
      <c r="O16" s="19"/>
      <c r="P16" s="31"/>
      <c r="Q16" s="30"/>
      <c r="R16" s="19"/>
    </row>
    <row r="17" spans="1:18" s="20" customFormat="1" ht="14.25" x14ac:dyDescent="0.2">
      <c r="A17" s="4" t="s">
        <v>66</v>
      </c>
      <c r="B17" s="4" t="s">
        <v>67</v>
      </c>
      <c r="C17" s="255">
        <v>218</v>
      </c>
      <c r="D17" s="4">
        <v>745440</v>
      </c>
      <c r="E17" s="6">
        <v>43754</v>
      </c>
      <c r="F17" s="23">
        <v>89.52</v>
      </c>
      <c r="G17" s="10" t="s">
        <v>131</v>
      </c>
      <c r="H17" s="10">
        <v>579</v>
      </c>
      <c r="I17" s="4" t="s">
        <v>21</v>
      </c>
      <c r="J17" s="40"/>
      <c r="K17" s="19"/>
      <c r="L17" s="30"/>
      <c r="M17" s="30"/>
      <c r="N17" s="19"/>
      <c r="O17" s="19"/>
      <c r="P17" s="31"/>
      <c r="Q17" s="30"/>
      <c r="R17" s="19"/>
    </row>
    <row r="18" spans="1:18" s="20" customFormat="1" ht="14.25" x14ac:dyDescent="0.2">
      <c r="A18" s="4" t="s">
        <v>66</v>
      </c>
      <c r="B18" s="4" t="s">
        <v>67</v>
      </c>
      <c r="C18" s="255">
        <v>218</v>
      </c>
      <c r="D18" s="4">
        <v>745440</v>
      </c>
      <c r="E18" s="6">
        <v>43754</v>
      </c>
      <c r="F18" s="23">
        <v>18.23</v>
      </c>
      <c r="G18" s="10" t="s">
        <v>132</v>
      </c>
      <c r="H18" s="10" t="s">
        <v>38</v>
      </c>
      <c r="I18" s="4" t="s">
        <v>12</v>
      </c>
      <c r="J18" s="40"/>
      <c r="K18" s="19"/>
      <c r="L18" s="30"/>
      <c r="M18" s="30"/>
      <c r="N18" s="19"/>
      <c r="O18" s="19"/>
      <c r="P18" s="31"/>
      <c r="Q18" s="30"/>
      <c r="R18" s="19"/>
    </row>
    <row r="19" spans="1:18" s="20" customFormat="1" ht="14.25" x14ac:dyDescent="0.2">
      <c r="A19" s="4" t="s">
        <v>71</v>
      </c>
      <c r="B19" s="4" t="s">
        <v>72</v>
      </c>
      <c r="C19" s="255">
        <v>229</v>
      </c>
      <c r="D19" s="4"/>
      <c r="E19" s="6">
        <v>43767</v>
      </c>
      <c r="F19" s="21">
        <v>290.17</v>
      </c>
      <c r="G19" s="7" t="s">
        <v>105</v>
      </c>
      <c r="H19" s="4">
        <v>580</v>
      </c>
      <c r="I19" s="4"/>
      <c r="J19" s="4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11" t="s">
        <v>73</v>
      </c>
      <c r="B20" s="11" t="s">
        <v>73</v>
      </c>
      <c r="C20" s="256">
        <v>231</v>
      </c>
      <c r="D20" s="11"/>
      <c r="E20" s="13">
        <v>43769</v>
      </c>
      <c r="F20" s="23">
        <v>311.14999999999998</v>
      </c>
      <c r="G20" s="14" t="s">
        <v>178</v>
      </c>
      <c r="H20" s="4">
        <v>579</v>
      </c>
      <c r="I20" s="4"/>
      <c r="J20" s="4"/>
      <c r="K20" s="19"/>
      <c r="L20" s="30"/>
      <c r="M20" s="30"/>
      <c r="N20" s="19"/>
      <c r="O20" s="19"/>
      <c r="P20" s="31"/>
      <c r="Q20" s="30"/>
      <c r="R20" s="19"/>
    </row>
    <row r="21" spans="1:18" x14ac:dyDescent="0.25">
      <c r="A21" s="11" t="s">
        <v>121</v>
      </c>
      <c r="B21" s="11" t="s">
        <v>121</v>
      </c>
      <c r="C21" s="256">
        <v>221</v>
      </c>
      <c r="D21" s="11"/>
      <c r="E21" s="13">
        <v>43797</v>
      </c>
      <c r="F21" s="23">
        <v>129</v>
      </c>
      <c r="G21" s="14" t="s">
        <v>134</v>
      </c>
      <c r="H21" s="10" t="s">
        <v>32</v>
      </c>
      <c r="I21" s="4" t="s">
        <v>11</v>
      </c>
      <c r="J21" s="32"/>
    </row>
    <row r="22" spans="1:18" s="20" customFormat="1" ht="14.25" x14ac:dyDescent="0.2">
      <c r="A22" s="11" t="s">
        <v>147</v>
      </c>
      <c r="B22" s="11" t="s">
        <v>148</v>
      </c>
      <c r="C22" s="256">
        <v>225</v>
      </c>
      <c r="D22" s="11">
        <v>582938</v>
      </c>
      <c r="E22" s="13">
        <v>43805</v>
      </c>
      <c r="F22" s="23">
        <v>25.63</v>
      </c>
      <c r="G22" s="14" t="s">
        <v>158</v>
      </c>
      <c r="H22" s="4" t="s">
        <v>149</v>
      </c>
      <c r="I22" s="4" t="s">
        <v>12</v>
      </c>
      <c r="J22" s="37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147</v>
      </c>
      <c r="B23" s="11" t="s">
        <v>151</v>
      </c>
      <c r="C23" s="256">
        <v>225</v>
      </c>
      <c r="D23" s="11">
        <v>493629</v>
      </c>
      <c r="E23" s="13">
        <v>43805</v>
      </c>
      <c r="F23" s="23">
        <v>77.27</v>
      </c>
      <c r="G23" s="14" t="s">
        <v>158</v>
      </c>
      <c r="H23" s="4">
        <v>623</v>
      </c>
      <c r="I23" s="4"/>
      <c r="J23" s="37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147</v>
      </c>
      <c r="B24" s="11" t="s">
        <v>148</v>
      </c>
      <c r="C24" s="256">
        <v>225</v>
      </c>
      <c r="D24" s="11">
        <v>582938</v>
      </c>
      <c r="E24" s="13">
        <v>43805</v>
      </c>
      <c r="F24" s="23">
        <v>1.96</v>
      </c>
      <c r="G24" s="14" t="s">
        <v>150</v>
      </c>
      <c r="H24" s="4" t="s">
        <v>38</v>
      </c>
      <c r="I24" s="4" t="s">
        <v>12</v>
      </c>
      <c r="J24" s="37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127</v>
      </c>
      <c r="B25" s="4"/>
      <c r="C25" s="255">
        <v>226</v>
      </c>
      <c r="D25" s="4"/>
      <c r="E25" s="6">
        <v>43804</v>
      </c>
      <c r="F25" s="21">
        <v>189.97</v>
      </c>
      <c r="G25" s="7" t="s">
        <v>138</v>
      </c>
      <c r="H25" s="4">
        <v>638</v>
      </c>
      <c r="I25" s="4" t="s">
        <v>43</v>
      </c>
      <c r="J25" s="37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128</v>
      </c>
      <c r="B26" s="4"/>
      <c r="C26" s="255">
        <v>227</v>
      </c>
      <c r="D26" s="4"/>
      <c r="E26" s="6">
        <v>43805</v>
      </c>
      <c r="F26" s="21">
        <v>433.5</v>
      </c>
      <c r="G26" s="7" t="s">
        <v>139</v>
      </c>
      <c r="H26" s="4">
        <v>663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159</v>
      </c>
      <c r="B27" s="4" t="s">
        <v>160</v>
      </c>
      <c r="C27" s="255">
        <v>232</v>
      </c>
      <c r="D27" s="4"/>
      <c r="E27" s="6">
        <v>43822</v>
      </c>
      <c r="F27" s="23">
        <v>83.6</v>
      </c>
      <c r="G27" s="7" t="s">
        <v>161</v>
      </c>
      <c r="H27" s="4" t="s">
        <v>162</v>
      </c>
      <c r="I27" s="4" t="s">
        <v>163</v>
      </c>
      <c r="J27" s="37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11" t="s">
        <v>29</v>
      </c>
      <c r="B28" s="11" t="s">
        <v>30</v>
      </c>
      <c r="C28" s="256">
        <v>219</v>
      </c>
      <c r="D28" s="11"/>
      <c r="E28" s="13">
        <v>43824</v>
      </c>
      <c r="F28" s="23">
        <v>28.4</v>
      </c>
      <c r="G28" s="14" t="s">
        <v>31</v>
      </c>
      <c r="H28" s="4" t="s">
        <v>32</v>
      </c>
      <c r="I28" s="4" t="s">
        <v>43</v>
      </c>
      <c r="J28" s="28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28.5" x14ac:dyDescent="0.2">
      <c r="A29" s="11" t="s">
        <v>164</v>
      </c>
      <c r="B29" s="11" t="s">
        <v>164</v>
      </c>
      <c r="C29" s="256">
        <v>220</v>
      </c>
      <c r="D29" s="11"/>
      <c r="E29" s="13">
        <v>43825</v>
      </c>
      <c r="F29" s="23">
        <v>499</v>
      </c>
      <c r="G29" s="14" t="s">
        <v>165</v>
      </c>
      <c r="H29" s="4">
        <v>74</v>
      </c>
      <c r="I29" s="4" t="s">
        <v>166</v>
      </c>
      <c r="J29" s="29" t="s">
        <v>167</v>
      </c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11" t="s">
        <v>52</v>
      </c>
      <c r="B30" s="11" t="s">
        <v>52</v>
      </c>
      <c r="C30" s="256">
        <v>223</v>
      </c>
      <c r="D30" s="11"/>
      <c r="E30" s="13">
        <v>43830</v>
      </c>
      <c r="F30" s="23">
        <f>439.78/3</f>
        <v>146.59333333333333</v>
      </c>
      <c r="G30" s="14" t="s">
        <v>53</v>
      </c>
      <c r="H30" s="4">
        <v>663</v>
      </c>
      <c r="I30" s="4" t="s">
        <v>55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4.25" x14ac:dyDescent="0.2">
      <c r="A31" s="11" t="s">
        <v>52</v>
      </c>
      <c r="B31" s="11" t="s">
        <v>52</v>
      </c>
      <c r="C31" s="256">
        <v>223</v>
      </c>
      <c r="D31" s="11"/>
      <c r="E31" s="13">
        <v>43830</v>
      </c>
      <c r="F31" s="23">
        <v>146.59333333333333</v>
      </c>
      <c r="G31" s="14" t="s">
        <v>53</v>
      </c>
      <c r="H31" s="4">
        <v>663</v>
      </c>
      <c r="I31" s="4" t="s">
        <v>34</v>
      </c>
      <c r="J31" s="4"/>
      <c r="K31" s="19"/>
      <c r="L31" s="30"/>
      <c r="M31" s="30"/>
      <c r="N31" s="19"/>
      <c r="O31" s="19"/>
      <c r="P31" s="31"/>
      <c r="Q31" s="30"/>
      <c r="R31" s="19"/>
    </row>
    <row r="32" spans="1:18" s="20" customFormat="1" ht="14.25" x14ac:dyDescent="0.2">
      <c r="A32" s="11" t="s">
        <v>52</v>
      </c>
      <c r="B32" s="11" t="s">
        <v>52</v>
      </c>
      <c r="C32" s="256">
        <v>223</v>
      </c>
      <c r="D32" s="11"/>
      <c r="E32" s="13">
        <v>43830</v>
      </c>
      <c r="F32" s="23">
        <v>146.59333333333333</v>
      </c>
      <c r="G32" s="14" t="s">
        <v>53</v>
      </c>
      <c r="H32" s="4">
        <v>663</v>
      </c>
      <c r="I32" s="4" t="s">
        <v>56</v>
      </c>
      <c r="J32" s="4"/>
      <c r="K32" s="19"/>
      <c r="L32" s="30"/>
      <c r="M32" s="30"/>
      <c r="N32" s="19"/>
      <c r="O32" s="19"/>
      <c r="P32" s="31"/>
      <c r="Q32" s="30"/>
      <c r="R32" s="19"/>
    </row>
    <row r="33" spans="1:18" s="20" customFormat="1" ht="14.25" x14ac:dyDescent="0.2">
      <c r="A33" s="4" t="s">
        <v>16</v>
      </c>
      <c r="B33" s="4" t="s">
        <v>16</v>
      </c>
      <c r="C33" s="255">
        <v>10</v>
      </c>
      <c r="D33" s="4"/>
      <c r="E33" s="6">
        <v>43831</v>
      </c>
      <c r="F33" s="23">
        <v>116.02</v>
      </c>
      <c r="G33" s="10" t="s">
        <v>17</v>
      </c>
      <c r="H33" s="10" t="s">
        <v>18</v>
      </c>
      <c r="I33" s="4" t="s">
        <v>19</v>
      </c>
      <c r="J33" s="4"/>
      <c r="K33" s="19"/>
      <c r="L33" s="30"/>
      <c r="M33" s="30"/>
      <c r="N33" s="19"/>
      <c r="O33" s="19"/>
      <c r="P33" s="31"/>
      <c r="Q33" s="30"/>
      <c r="R33" s="19"/>
    </row>
    <row r="34" spans="1:18" s="20" customFormat="1" ht="14.25" x14ac:dyDescent="0.2">
      <c r="A34" s="4" t="s">
        <v>20</v>
      </c>
      <c r="B34" s="4" t="s">
        <v>20</v>
      </c>
      <c r="C34" s="255">
        <v>32</v>
      </c>
      <c r="D34" s="4"/>
      <c r="E34" s="6">
        <v>43833</v>
      </c>
      <c r="F34" s="23">
        <f>679.67*0.5</f>
        <v>339.83499999999998</v>
      </c>
      <c r="G34" s="10" t="s">
        <v>17</v>
      </c>
      <c r="H34" s="10" t="s">
        <v>18</v>
      </c>
      <c r="I34" s="4" t="s">
        <v>24</v>
      </c>
      <c r="J34" s="4"/>
      <c r="K34" s="19"/>
      <c r="L34" s="30"/>
      <c r="M34" s="30"/>
      <c r="N34" s="19"/>
      <c r="O34" s="19"/>
      <c r="P34" s="31"/>
      <c r="Q34" s="30"/>
      <c r="R34" s="19"/>
    </row>
    <row r="35" spans="1:18" s="20" customFormat="1" ht="15.95" customHeight="1" x14ac:dyDescent="0.2">
      <c r="A35" s="4" t="s">
        <v>20</v>
      </c>
      <c r="B35" s="4" t="s">
        <v>20</v>
      </c>
      <c r="C35" s="255">
        <v>32</v>
      </c>
      <c r="D35" s="4"/>
      <c r="E35" s="6">
        <v>43833</v>
      </c>
      <c r="F35" s="23">
        <f>679.67*0.355</f>
        <v>241.28284999999997</v>
      </c>
      <c r="G35" s="10" t="s">
        <v>17</v>
      </c>
      <c r="H35" s="10" t="s">
        <v>18</v>
      </c>
      <c r="I35" s="4" t="s">
        <v>14</v>
      </c>
      <c r="J35" s="4"/>
    </row>
    <row r="36" spans="1:18" s="20" customFormat="1" ht="15.95" customHeight="1" x14ac:dyDescent="0.2">
      <c r="A36" s="4" t="s">
        <v>20</v>
      </c>
      <c r="B36" s="4" t="s">
        <v>20</v>
      </c>
      <c r="C36" s="255">
        <v>32</v>
      </c>
      <c r="D36" s="4"/>
      <c r="E36" s="6">
        <v>43833</v>
      </c>
      <c r="F36" s="23">
        <f>679.67*0.145</f>
        <v>98.552149999999983</v>
      </c>
      <c r="G36" s="10" t="s">
        <v>17</v>
      </c>
      <c r="H36" s="10" t="s">
        <v>18</v>
      </c>
      <c r="I36" s="4" t="s">
        <v>19</v>
      </c>
      <c r="J36" s="4"/>
    </row>
    <row r="37" spans="1:18" s="20" customFormat="1" ht="15.95" customHeight="1" x14ac:dyDescent="0.2">
      <c r="A37" s="11" t="s">
        <v>168</v>
      </c>
      <c r="B37" s="11" t="s">
        <v>168</v>
      </c>
      <c r="C37" s="256">
        <v>233</v>
      </c>
      <c r="D37" s="11">
        <v>4760</v>
      </c>
      <c r="E37" s="6">
        <v>43836</v>
      </c>
      <c r="F37" s="23">
        <v>499</v>
      </c>
      <c r="G37" s="11" t="s">
        <v>169</v>
      </c>
      <c r="H37" s="11">
        <v>858</v>
      </c>
      <c r="I37" s="11" t="s">
        <v>11</v>
      </c>
      <c r="J37" s="11"/>
    </row>
    <row r="38" spans="1:18" s="20" customFormat="1" ht="15.95" customHeight="1" x14ac:dyDescent="0.2">
      <c r="A38" s="4" t="s">
        <v>74</v>
      </c>
      <c r="B38" s="4" t="s">
        <v>74</v>
      </c>
      <c r="C38" s="255">
        <v>119</v>
      </c>
      <c r="D38" s="4"/>
      <c r="E38" s="6">
        <v>43777</v>
      </c>
      <c r="F38" s="21">
        <v>6.99</v>
      </c>
      <c r="G38" s="7"/>
      <c r="H38" s="4">
        <v>543</v>
      </c>
      <c r="I38" s="4"/>
      <c r="J38" s="4"/>
    </row>
    <row r="39" spans="1:18" s="20" customFormat="1" ht="15.95" customHeight="1" x14ac:dyDescent="0.2">
      <c r="A39" s="11" t="s">
        <v>29</v>
      </c>
      <c r="B39" s="11" t="s">
        <v>30</v>
      </c>
      <c r="C39" s="256">
        <v>219</v>
      </c>
      <c r="D39" s="11"/>
      <c r="E39" s="6">
        <v>43851</v>
      </c>
      <c r="F39" s="23">
        <v>28.4</v>
      </c>
      <c r="G39" s="11" t="s">
        <v>31</v>
      </c>
      <c r="H39" s="11" t="s">
        <v>32</v>
      </c>
      <c r="I39" s="11" t="s">
        <v>25</v>
      </c>
      <c r="J39" s="11"/>
    </row>
    <row r="40" spans="1:18" s="20" customFormat="1" ht="15.95" customHeight="1" x14ac:dyDescent="0.2">
      <c r="A40" s="24" t="s">
        <v>172</v>
      </c>
      <c r="B40" s="24" t="s">
        <v>390</v>
      </c>
      <c r="C40" s="258">
        <v>59</v>
      </c>
      <c r="D40" s="24"/>
      <c r="E40" s="25">
        <v>43852</v>
      </c>
      <c r="F40" s="26">
        <v>48.75</v>
      </c>
      <c r="G40" s="12" t="s">
        <v>170</v>
      </c>
      <c r="H40" s="24">
        <v>618</v>
      </c>
      <c r="I40" s="27" t="s">
        <v>171</v>
      </c>
      <c r="J40" s="11"/>
    </row>
    <row r="41" spans="1:18" s="20" customFormat="1" ht="15.95" customHeight="1" x14ac:dyDescent="0.2">
      <c r="A41" s="36" t="s">
        <v>29</v>
      </c>
      <c r="B41" s="36" t="s">
        <v>30</v>
      </c>
      <c r="C41" s="259">
        <v>219</v>
      </c>
      <c r="D41" s="36"/>
      <c r="E41" s="25">
        <v>43852</v>
      </c>
      <c r="F41" s="35">
        <v>28.4</v>
      </c>
      <c r="G41" s="10" t="s">
        <v>31</v>
      </c>
      <c r="H41" s="10" t="s">
        <v>32</v>
      </c>
      <c r="I41" s="20" t="s">
        <v>157</v>
      </c>
      <c r="J41" s="11"/>
    </row>
    <row r="42" spans="1:18" s="20" customFormat="1" ht="15.95" customHeight="1" x14ac:dyDescent="0.2">
      <c r="A42" s="36" t="s">
        <v>29</v>
      </c>
      <c r="B42" s="36" t="s">
        <v>30</v>
      </c>
      <c r="C42" s="259">
        <v>219</v>
      </c>
      <c r="D42" s="36"/>
      <c r="E42" s="25">
        <v>43852</v>
      </c>
      <c r="F42" s="35">
        <v>28.4</v>
      </c>
      <c r="G42" s="10" t="s">
        <v>31</v>
      </c>
      <c r="H42" s="10" t="s">
        <v>32</v>
      </c>
      <c r="I42" s="36" t="s">
        <v>58</v>
      </c>
      <c r="J42" s="11"/>
    </row>
    <row r="43" spans="1:18" s="20" customFormat="1" ht="15.95" customHeight="1" x14ac:dyDescent="0.2">
      <c r="A43" s="36" t="s">
        <v>29</v>
      </c>
      <c r="B43" s="36" t="s">
        <v>30</v>
      </c>
      <c r="C43" s="259">
        <v>219</v>
      </c>
      <c r="D43" s="36"/>
      <c r="E43" s="25">
        <v>43852</v>
      </c>
      <c r="F43" s="35">
        <v>28.4</v>
      </c>
      <c r="G43" s="10" t="s">
        <v>31</v>
      </c>
      <c r="H43" s="10" t="s">
        <v>32</v>
      </c>
      <c r="I43" s="36" t="s">
        <v>25</v>
      </c>
      <c r="J43" s="11"/>
    </row>
    <row r="44" spans="1:18" s="20" customFormat="1" ht="15.95" customHeight="1" x14ac:dyDescent="0.2">
      <c r="A44" s="36" t="s">
        <v>29</v>
      </c>
      <c r="B44" s="36" t="s">
        <v>30</v>
      </c>
      <c r="C44" s="259">
        <v>219</v>
      </c>
      <c r="D44" s="36"/>
      <c r="E44" s="25">
        <v>43852</v>
      </c>
      <c r="F44" s="35">
        <v>28.4</v>
      </c>
      <c r="G44" s="10" t="s">
        <v>31</v>
      </c>
      <c r="H44" s="10" t="s">
        <v>32</v>
      </c>
      <c r="I44" s="36" t="s">
        <v>156</v>
      </c>
      <c r="J44" s="11"/>
    </row>
    <row r="45" spans="1:18" s="20" customFormat="1" ht="15.95" customHeight="1" x14ac:dyDescent="0.2">
      <c r="A45" s="36" t="s">
        <v>29</v>
      </c>
      <c r="B45" s="36" t="s">
        <v>30</v>
      </c>
      <c r="C45" s="259">
        <v>219</v>
      </c>
      <c r="D45" s="36"/>
      <c r="E45" s="25">
        <v>43852</v>
      </c>
      <c r="F45" s="35">
        <v>28.4</v>
      </c>
      <c r="G45" s="10" t="s">
        <v>31</v>
      </c>
      <c r="H45" s="10" t="s">
        <v>32</v>
      </c>
      <c r="I45" s="36" t="s">
        <v>34</v>
      </c>
      <c r="J45" s="11"/>
    </row>
    <row r="46" spans="1:18" s="20" customFormat="1" ht="15.95" customHeight="1" x14ac:dyDescent="0.2">
      <c r="A46" s="4" t="s">
        <v>159</v>
      </c>
      <c r="B46" s="4" t="s">
        <v>160</v>
      </c>
      <c r="C46" s="255">
        <v>232</v>
      </c>
      <c r="D46" s="4"/>
      <c r="E46" s="6">
        <v>43853</v>
      </c>
      <c r="F46" s="23">
        <v>83.6</v>
      </c>
      <c r="G46" s="7" t="s">
        <v>161</v>
      </c>
      <c r="H46" s="4" t="s">
        <v>162</v>
      </c>
      <c r="I46" s="4" t="s">
        <v>163</v>
      </c>
      <c r="J46" s="37"/>
    </row>
    <row r="47" spans="1:18" s="20" customFormat="1" ht="15.95" customHeight="1" x14ac:dyDescent="0.2">
      <c r="A47" s="4" t="s">
        <v>69</v>
      </c>
      <c r="B47" s="4"/>
      <c r="C47" s="255">
        <v>224</v>
      </c>
      <c r="D47" s="4"/>
      <c r="E47" s="6"/>
      <c r="F47" s="21">
        <v>45</v>
      </c>
      <c r="G47" s="7"/>
      <c r="H47" s="4"/>
      <c r="I47" s="4"/>
      <c r="J47" s="4"/>
    </row>
    <row r="48" spans="1:18" s="20" customFormat="1" ht="15.95" customHeight="1" x14ac:dyDescent="0.2">
      <c r="A48" s="4"/>
      <c r="B48" s="4"/>
      <c r="C48" s="255"/>
      <c r="D48" s="4"/>
      <c r="E48" s="6"/>
      <c r="F48" s="23"/>
      <c r="G48" s="7"/>
      <c r="H48" s="4"/>
      <c r="I48" s="4"/>
      <c r="J48" s="37"/>
    </row>
    <row r="49" spans="1:10" s="20" customFormat="1" ht="15.95" customHeight="1" x14ac:dyDescent="0.2">
      <c r="A49" s="11"/>
      <c r="B49" s="11"/>
      <c r="C49" s="256"/>
      <c r="D49" s="11"/>
      <c r="E49" s="6"/>
      <c r="F49" s="23"/>
      <c r="G49" s="11"/>
      <c r="H49" s="11"/>
      <c r="I49" s="11"/>
      <c r="J49" s="11"/>
    </row>
    <row r="50" spans="1:10" s="20" customFormat="1" ht="15.95" customHeight="1" x14ac:dyDescent="0.2">
      <c r="A50" s="4" t="s">
        <v>41</v>
      </c>
      <c r="B50" s="4"/>
      <c r="C50" s="255">
        <v>224</v>
      </c>
      <c r="D50" s="4"/>
      <c r="E50" s="6"/>
      <c r="F50" s="23">
        <v>-5.01</v>
      </c>
      <c r="G50" s="7"/>
      <c r="H50" s="4"/>
      <c r="I50" s="4"/>
      <c r="J50" s="11"/>
    </row>
    <row r="51" spans="1:10" s="20" customFormat="1" ht="15.95" customHeight="1" x14ac:dyDescent="0.2">
      <c r="A51" s="4" t="s">
        <v>42</v>
      </c>
      <c r="B51" s="4"/>
      <c r="C51" s="255">
        <v>224</v>
      </c>
      <c r="D51" s="4"/>
      <c r="E51" s="6"/>
      <c r="F51" s="23">
        <v>82.08</v>
      </c>
      <c r="G51" s="7"/>
      <c r="H51" s="4"/>
      <c r="I51" s="4"/>
      <c r="J51" s="11"/>
    </row>
    <row r="52" spans="1:10" ht="15.75" thickBot="1" x14ac:dyDescent="0.3">
      <c r="A52" s="4"/>
      <c r="B52" s="4"/>
      <c r="C52" s="255"/>
      <c r="D52" s="4"/>
      <c r="E52" s="6"/>
      <c r="F52" s="23"/>
      <c r="G52" s="7"/>
      <c r="H52" s="4"/>
      <c r="I52" s="4"/>
      <c r="J52" s="11"/>
    </row>
    <row r="53" spans="1:10" ht="15.75" thickBot="1" x14ac:dyDescent="0.3">
      <c r="E53" s="9"/>
      <c r="F53" s="252">
        <f>SUM(F4:F52)</f>
        <v>10478.23</v>
      </c>
    </row>
    <row r="54" spans="1:10" x14ac:dyDescent="0.25">
      <c r="E54" s="9"/>
    </row>
    <row r="55" spans="1:10" x14ac:dyDescent="0.25">
      <c r="E55" s="9"/>
    </row>
    <row r="56" spans="1:10" ht="15.75" x14ac:dyDescent="0.25">
      <c r="D56" s="15"/>
      <c r="E56" s="9"/>
    </row>
    <row r="57" spans="1:10" x14ac:dyDescent="0.25">
      <c r="E57" s="9"/>
    </row>
    <row r="58" spans="1:10" x14ac:dyDescent="0.25">
      <c r="E58" s="9"/>
    </row>
  </sheetData>
  <autoFilter ref="A2:R47" xr:uid="{84268308-75EF-443F-B51B-CAB9B835711D}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topLeftCell="C13" workbookViewId="0">
      <selection activeCell="A4" sqref="A4:J34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customWidth="1"/>
    <col min="10" max="10" width="25.5703125" style="8" bestFit="1" customWidth="1"/>
    <col min="11" max="16384" width="9.140625" style="8"/>
  </cols>
  <sheetData>
    <row r="1" spans="1:18" ht="15.75" thickBot="1" x14ac:dyDescent="0.3">
      <c r="A1" s="388" t="s">
        <v>108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384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ht="29.25" x14ac:dyDescent="0.25">
      <c r="A4" s="6" t="s">
        <v>173</v>
      </c>
      <c r="B4" s="6" t="s">
        <v>40</v>
      </c>
      <c r="C4" s="255">
        <v>205</v>
      </c>
      <c r="D4" s="5">
        <v>584098</v>
      </c>
      <c r="E4" s="6">
        <v>43642</v>
      </c>
      <c r="F4" s="23">
        <v>231.25</v>
      </c>
      <c r="G4" s="7" t="s">
        <v>174</v>
      </c>
      <c r="H4" s="4">
        <v>74</v>
      </c>
      <c r="I4" s="11" t="s">
        <v>46</v>
      </c>
      <c r="J4" s="33" t="s">
        <v>51</v>
      </c>
    </row>
    <row r="5" spans="1:18" x14ac:dyDescent="0.25">
      <c r="A5" s="6" t="s">
        <v>175</v>
      </c>
      <c r="B5" s="6" t="s">
        <v>391</v>
      </c>
      <c r="C5" s="255">
        <v>207</v>
      </c>
      <c r="D5" s="5"/>
      <c r="E5" s="6">
        <v>43685</v>
      </c>
      <c r="F5" s="23">
        <v>90.06</v>
      </c>
      <c r="G5" s="7" t="s">
        <v>110</v>
      </c>
      <c r="H5" s="4">
        <v>799</v>
      </c>
      <c r="I5" s="11" t="s">
        <v>36</v>
      </c>
      <c r="J5" s="33"/>
    </row>
    <row r="6" spans="1:18" x14ac:dyDescent="0.25">
      <c r="A6" s="4" t="s">
        <v>176</v>
      </c>
      <c r="B6" s="4" t="s">
        <v>176</v>
      </c>
      <c r="C6" s="255">
        <v>209</v>
      </c>
      <c r="D6" s="4">
        <v>116258</v>
      </c>
      <c r="E6" s="6">
        <v>43306</v>
      </c>
      <c r="F6" s="23">
        <v>462.41</v>
      </c>
      <c r="G6" s="10" t="s">
        <v>23</v>
      </c>
      <c r="H6" s="10" t="s">
        <v>13</v>
      </c>
      <c r="I6" s="4" t="s">
        <v>14</v>
      </c>
      <c r="J6" s="28" t="s">
        <v>15</v>
      </c>
    </row>
    <row r="7" spans="1:18" ht="28.5" x14ac:dyDescent="0.25">
      <c r="A7" s="4" t="s">
        <v>59</v>
      </c>
      <c r="B7" s="4" t="s">
        <v>60</v>
      </c>
      <c r="C7" s="255">
        <v>210</v>
      </c>
      <c r="D7" s="4">
        <v>196698</v>
      </c>
      <c r="E7" s="6">
        <v>43733</v>
      </c>
      <c r="F7" s="23">
        <v>578.33000000000004</v>
      </c>
      <c r="G7" s="10" t="s">
        <v>111</v>
      </c>
      <c r="H7" s="10" t="s">
        <v>388</v>
      </c>
      <c r="I7" s="4"/>
      <c r="J7" s="28" t="s">
        <v>54</v>
      </c>
    </row>
    <row r="8" spans="1:18" x14ac:dyDescent="0.25">
      <c r="A8" s="4" t="s">
        <v>177</v>
      </c>
      <c r="B8" s="4" t="s">
        <v>177</v>
      </c>
      <c r="C8" s="255">
        <v>204</v>
      </c>
      <c r="D8" s="4">
        <v>1409333</v>
      </c>
      <c r="E8" s="6">
        <v>43733</v>
      </c>
      <c r="F8" s="38">
        <v>579.79999999999995</v>
      </c>
      <c r="G8" s="7" t="s">
        <v>112</v>
      </c>
      <c r="H8" s="4">
        <v>765</v>
      </c>
      <c r="I8" s="251" t="s">
        <v>10</v>
      </c>
      <c r="J8" s="39"/>
    </row>
    <row r="9" spans="1:18" s="20" customFormat="1" ht="28.5" x14ac:dyDescent="0.2">
      <c r="A9" s="4" t="s">
        <v>62</v>
      </c>
      <c r="B9" s="4" t="s">
        <v>63</v>
      </c>
      <c r="C9" s="255">
        <v>186</v>
      </c>
      <c r="D9" s="4"/>
      <c r="E9" s="6">
        <v>43742</v>
      </c>
      <c r="F9" s="23">
        <v>485.02</v>
      </c>
      <c r="G9" s="10" t="s">
        <v>113</v>
      </c>
      <c r="H9" s="10" t="s">
        <v>387</v>
      </c>
      <c r="I9" s="4"/>
      <c r="J9" s="28" t="s">
        <v>54</v>
      </c>
      <c r="K9" s="19"/>
      <c r="L9" s="30"/>
      <c r="M9" s="30"/>
      <c r="N9" s="19"/>
      <c r="O9" s="19"/>
      <c r="P9" s="31"/>
      <c r="Q9" s="30"/>
      <c r="R9" s="19"/>
    </row>
    <row r="10" spans="1:18" s="20" customFormat="1" ht="28.5" x14ac:dyDescent="0.2">
      <c r="A10" s="4" t="s">
        <v>64</v>
      </c>
      <c r="B10" s="4" t="s">
        <v>64</v>
      </c>
      <c r="C10" s="255">
        <v>186</v>
      </c>
      <c r="D10" s="4">
        <v>2658332</v>
      </c>
      <c r="E10" s="6">
        <v>43746</v>
      </c>
      <c r="F10" s="23">
        <v>367.29</v>
      </c>
      <c r="G10" s="10" t="s">
        <v>114</v>
      </c>
      <c r="H10" s="10" t="s">
        <v>387</v>
      </c>
      <c r="I10" s="4"/>
      <c r="J10" s="28" t="s">
        <v>54</v>
      </c>
      <c r="K10" s="19"/>
      <c r="L10" s="30"/>
      <c r="M10" s="30"/>
      <c r="N10" s="19"/>
      <c r="O10" s="19"/>
      <c r="P10" s="31"/>
      <c r="Q10" s="30"/>
      <c r="R10" s="19"/>
    </row>
    <row r="11" spans="1:18" s="20" customFormat="1" ht="14.25" x14ac:dyDescent="0.2">
      <c r="A11" s="11" t="s">
        <v>73</v>
      </c>
      <c r="B11" s="11" t="s">
        <v>73</v>
      </c>
      <c r="C11" s="256">
        <v>233</v>
      </c>
      <c r="D11" s="11"/>
      <c r="E11" s="13">
        <v>43769</v>
      </c>
      <c r="F11" s="23">
        <v>311.14999999999998</v>
      </c>
      <c r="G11" s="14" t="s">
        <v>106</v>
      </c>
      <c r="H11" s="4">
        <v>579</v>
      </c>
      <c r="I11" s="4"/>
      <c r="J11" s="4"/>
      <c r="K11" s="19"/>
      <c r="L11" s="30"/>
      <c r="M11" s="30"/>
      <c r="N11" s="19"/>
      <c r="O11" s="19"/>
      <c r="P11" s="31"/>
      <c r="Q11" s="30"/>
      <c r="R11" s="19"/>
    </row>
    <row r="12" spans="1:18" s="20" customFormat="1" ht="28.5" x14ac:dyDescent="0.2">
      <c r="A12" s="4" t="s">
        <v>62</v>
      </c>
      <c r="B12" s="4" t="s">
        <v>115</v>
      </c>
      <c r="C12" s="255">
        <v>186</v>
      </c>
      <c r="D12" s="4">
        <v>2658332</v>
      </c>
      <c r="E12" s="6">
        <v>43746</v>
      </c>
      <c r="F12" s="23">
        <v>367.29</v>
      </c>
      <c r="G12" s="10" t="s">
        <v>114</v>
      </c>
      <c r="H12" s="10" t="s">
        <v>387</v>
      </c>
      <c r="I12" s="4"/>
      <c r="J12" s="40" t="s">
        <v>54</v>
      </c>
      <c r="K12" s="19"/>
      <c r="L12" s="30"/>
      <c r="M12" s="30"/>
      <c r="N12" s="19"/>
      <c r="O12" s="19"/>
      <c r="P12" s="31"/>
      <c r="Q12" s="30"/>
      <c r="R12" s="19"/>
    </row>
    <row r="13" spans="1:18" s="20" customFormat="1" ht="14.25" x14ac:dyDescent="0.2">
      <c r="A13" s="11" t="s">
        <v>39</v>
      </c>
      <c r="B13" s="11" t="s">
        <v>39</v>
      </c>
      <c r="C13" s="256">
        <v>203</v>
      </c>
      <c r="D13" s="11">
        <v>5667110</v>
      </c>
      <c r="E13" s="13">
        <v>43794</v>
      </c>
      <c r="F13" s="23">
        <v>326.31</v>
      </c>
      <c r="G13" s="14" t="s">
        <v>141</v>
      </c>
      <c r="H13" s="10">
        <v>579</v>
      </c>
      <c r="I13" s="4" t="s">
        <v>21</v>
      </c>
      <c r="J13" s="32"/>
      <c r="K13" s="19"/>
      <c r="L13" s="30"/>
      <c r="M13" s="30"/>
      <c r="N13" s="19"/>
      <c r="O13" s="19"/>
      <c r="P13" s="31"/>
      <c r="Q13" s="30"/>
      <c r="R13" s="19"/>
    </row>
    <row r="14" spans="1:18" x14ac:dyDescent="0.25">
      <c r="A14" s="11" t="s">
        <v>121</v>
      </c>
      <c r="B14" s="11" t="s">
        <v>121</v>
      </c>
      <c r="C14" s="256">
        <v>221</v>
      </c>
      <c r="D14" s="11"/>
      <c r="E14" s="13">
        <v>43797</v>
      </c>
      <c r="F14" s="23">
        <v>129</v>
      </c>
      <c r="G14" s="14" t="s">
        <v>142</v>
      </c>
      <c r="H14" s="10" t="s">
        <v>179</v>
      </c>
      <c r="I14" s="4" t="s">
        <v>11</v>
      </c>
      <c r="J14" s="32"/>
    </row>
    <row r="15" spans="1:18" x14ac:dyDescent="0.25">
      <c r="A15" s="11" t="s">
        <v>147</v>
      </c>
      <c r="B15" s="11" t="s">
        <v>148</v>
      </c>
      <c r="C15" s="256">
        <v>225</v>
      </c>
      <c r="D15" s="11">
        <v>582938</v>
      </c>
      <c r="E15" s="13">
        <v>43805</v>
      </c>
      <c r="F15" s="23">
        <v>25.63</v>
      </c>
      <c r="G15" s="14" t="s">
        <v>180</v>
      </c>
      <c r="H15" s="4" t="s">
        <v>149</v>
      </c>
      <c r="I15" s="4" t="s">
        <v>12</v>
      </c>
      <c r="J15" s="32"/>
    </row>
    <row r="16" spans="1:18" x14ac:dyDescent="0.25">
      <c r="A16" s="11" t="s">
        <v>147</v>
      </c>
      <c r="B16" s="11" t="s">
        <v>151</v>
      </c>
      <c r="C16" s="256">
        <v>225</v>
      </c>
      <c r="D16" s="11">
        <v>493629</v>
      </c>
      <c r="E16" s="13">
        <v>43805</v>
      </c>
      <c r="F16" s="23">
        <v>77.27</v>
      </c>
      <c r="G16" s="14" t="s">
        <v>180</v>
      </c>
      <c r="H16" s="4">
        <v>623</v>
      </c>
      <c r="I16" s="4"/>
      <c r="J16" s="32"/>
    </row>
    <row r="17" spans="1:18" x14ac:dyDescent="0.25">
      <c r="A17" s="11" t="s">
        <v>147</v>
      </c>
      <c r="B17" s="11" t="s">
        <v>148</v>
      </c>
      <c r="C17" s="256">
        <v>225</v>
      </c>
      <c r="D17" s="11">
        <v>582938</v>
      </c>
      <c r="E17" s="13">
        <v>43805</v>
      </c>
      <c r="F17" s="23">
        <v>1.96</v>
      </c>
      <c r="G17" s="14" t="s">
        <v>150</v>
      </c>
      <c r="H17" s="4" t="s">
        <v>38</v>
      </c>
      <c r="I17" s="4" t="s">
        <v>12</v>
      </c>
      <c r="J17" s="32"/>
    </row>
    <row r="18" spans="1:18" s="20" customFormat="1" ht="15.95" customHeight="1" x14ac:dyDescent="0.2">
      <c r="A18" s="4" t="s">
        <v>127</v>
      </c>
      <c r="B18" s="4"/>
      <c r="C18" s="255">
        <v>226</v>
      </c>
      <c r="D18" s="4"/>
      <c r="E18" s="6">
        <v>43804</v>
      </c>
      <c r="F18" s="21">
        <v>189.97</v>
      </c>
      <c r="G18" s="7" t="s">
        <v>143</v>
      </c>
      <c r="H18" s="4">
        <v>638</v>
      </c>
      <c r="I18" s="4" t="s">
        <v>43</v>
      </c>
      <c r="J18" s="4"/>
    </row>
    <row r="19" spans="1:18" s="20" customFormat="1" ht="14.25" x14ac:dyDescent="0.2">
      <c r="A19" s="4" t="s">
        <v>181</v>
      </c>
      <c r="B19" s="4" t="s">
        <v>181</v>
      </c>
      <c r="C19" s="255">
        <v>234</v>
      </c>
      <c r="D19" s="4"/>
      <c r="E19" s="6">
        <v>43854</v>
      </c>
      <c r="F19" s="21">
        <v>226.38</v>
      </c>
      <c r="G19" s="7" t="s">
        <v>182</v>
      </c>
      <c r="H19" s="4">
        <v>697</v>
      </c>
      <c r="I19" s="4" t="s">
        <v>25</v>
      </c>
      <c r="J19" s="37"/>
      <c r="K19" s="19"/>
      <c r="L19" s="30"/>
      <c r="M19" s="30"/>
      <c r="N19" s="19"/>
      <c r="O19" s="19"/>
      <c r="P19" s="31"/>
      <c r="Q19" s="30"/>
      <c r="R19" s="19"/>
    </row>
    <row r="20" spans="1:18" s="20" customFormat="1" ht="14.25" x14ac:dyDescent="0.2">
      <c r="A20" s="4" t="s">
        <v>184</v>
      </c>
      <c r="B20" s="4" t="s">
        <v>184</v>
      </c>
      <c r="C20" s="255">
        <v>235</v>
      </c>
      <c r="D20" s="4"/>
      <c r="E20" s="6">
        <v>43855</v>
      </c>
      <c r="F20" s="21">
        <v>197</v>
      </c>
      <c r="G20" s="7" t="s">
        <v>185</v>
      </c>
      <c r="H20" s="4">
        <v>554</v>
      </c>
      <c r="I20" s="4" t="s">
        <v>43</v>
      </c>
      <c r="J20" s="37"/>
      <c r="K20" s="19"/>
      <c r="L20" s="30"/>
      <c r="M20" s="30"/>
      <c r="N20" s="19"/>
      <c r="O20" s="19"/>
      <c r="P20" s="31"/>
      <c r="Q20" s="30"/>
      <c r="R20" s="19"/>
    </row>
    <row r="21" spans="1:18" s="20" customFormat="1" ht="14.25" x14ac:dyDescent="0.2">
      <c r="A21" s="4" t="s">
        <v>29</v>
      </c>
      <c r="B21" s="4" t="s">
        <v>30</v>
      </c>
      <c r="C21" s="255">
        <v>219</v>
      </c>
      <c r="D21" s="4">
        <v>127074</v>
      </c>
      <c r="E21" s="6">
        <v>43855</v>
      </c>
      <c r="F21" s="21">
        <v>28.4</v>
      </c>
      <c r="G21" s="7" t="s">
        <v>31</v>
      </c>
      <c r="H21" s="4" t="s">
        <v>32</v>
      </c>
      <c r="I21" s="4" t="s">
        <v>43</v>
      </c>
      <c r="J21" s="4"/>
      <c r="K21" s="19"/>
      <c r="L21" s="30"/>
      <c r="M21" s="30"/>
      <c r="N21" s="19"/>
      <c r="O21" s="19"/>
      <c r="P21" s="31"/>
      <c r="Q21" s="30"/>
      <c r="R21" s="19"/>
    </row>
    <row r="22" spans="1:18" s="20" customFormat="1" ht="14.25" x14ac:dyDescent="0.2">
      <c r="A22" s="11" t="s">
        <v>52</v>
      </c>
      <c r="B22" s="11" t="s">
        <v>52</v>
      </c>
      <c r="C22" s="256">
        <v>206</v>
      </c>
      <c r="D22" s="11"/>
      <c r="E22" s="13">
        <v>43861</v>
      </c>
      <c r="F22" s="23">
        <f>461.77/3</f>
        <v>153.92333333333332</v>
      </c>
      <c r="G22" s="14" t="s">
        <v>53</v>
      </c>
      <c r="H22" s="4">
        <v>663</v>
      </c>
      <c r="I22" s="4" t="s">
        <v>191</v>
      </c>
      <c r="J22" s="28"/>
      <c r="K22" s="19"/>
      <c r="L22" s="30"/>
      <c r="M22" s="30"/>
      <c r="N22" s="19"/>
      <c r="O22" s="19"/>
      <c r="P22" s="31"/>
      <c r="Q22" s="30"/>
      <c r="R22" s="19"/>
    </row>
    <row r="23" spans="1:18" s="20" customFormat="1" ht="14.25" x14ac:dyDescent="0.2">
      <c r="A23" s="11" t="s">
        <v>52</v>
      </c>
      <c r="B23" s="11" t="s">
        <v>52</v>
      </c>
      <c r="C23" s="256">
        <v>206</v>
      </c>
      <c r="D23" s="11"/>
      <c r="E23" s="13">
        <v>43861</v>
      </c>
      <c r="F23" s="23">
        <f>461.77/3</f>
        <v>153.92333333333332</v>
      </c>
      <c r="G23" s="14" t="s">
        <v>53</v>
      </c>
      <c r="H23" s="4">
        <v>663</v>
      </c>
      <c r="I23" s="4" t="s">
        <v>34</v>
      </c>
      <c r="J23" s="29"/>
      <c r="K23" s="19"/>
      <c r="L23" s="30"/>
      <c r="M23" s="30"/>
      <c r="N23" s="19"/>
      <c r="O23" s="19"/>
      <c r="P23" s="31"/>
      <c r="Q23" s="30"/>
      <c r="R23" s="19"/>
    </row>
    <row r="24" spans="1:18" s="20" customFormat="1" ht="14.25" x14ac:dyDescent="0.2">
      <c r="A24" s="11" t="s">
        <v>52</v>
      </c>
      <c r="B24" s="11" t="s">
        <v>52</v>
      </c>
      <c r="C24" s="256">
        <v>206</v>
      </c>
      <c r="D24" s="11"/>
      <c r="E24" s="13">
        <v>43861</v>
      </c>
      <c r="F24" s="23">
        <f>461.77/3</f>
        <v>153.92333333333332</v>
      </c>
      <c r="G24" s="14" t="s">
        <v>53</v>
      </c>
      <c r="H24" s="4">
        <v>663</v>
      </c>
      <c r="I24" s="4" t="s">
        <v>33</v>
      </c>
      <c r="J24" s="4"/>
      <c r="K24" s="19"/>
      <c r="L24" s="30"/>
      <c r="M24" s="30"/>
      <c r="N24" s="19"/>
      <c r="O24" s="19"/>
      <c r="P24" s="31"/>
      <c r="Q24" s="30"/>
      <c r="R24" s="19"/>
    </row>
    <row r="25" spans="1:18" s="20" customFormat="1" ht="14.25" x14ac:dyDescent="0.2">
      <c r="A25" s="4" t="s">
        <v>16</v>
      </c>
      <c r="B25" s="4" t="s">
        <v>16</v>
      </c>
      <c r="C25" s="255">
        <v>10</v>
      </c>
      <c r="D25" s="4"/>
      <c r="E25" s="6">
        <v>43862</v>
      </c>
      <c r="F25" s="23">
        <v>116.02</v>
      </c>
      <c r="G25" s="10" t="s">
        <v>17</v>
      </c>
      <c r="H25" s="10" t="s">
        <v>18</v>
      </c>
      <c r="I25" s="4" t="s">
        <v>19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s="20" customFormat="1" ht="14.25" x14ac:dyDescent="0.2">
      <c r="A26" s="4" t="s">
        <v>186</v>
      </c>
      <c r="B26" s="4" t="s">
        <v>187</v>
      </c>
      <c r="C26" s="255">
        <v>218</v>
      </c>
      <c r="D26" s="4">
        <v>4253</v>
      </c>
      <c r="E26" s="6">
        <v>43864</v>
      </c>
      <c r="F26" s="23">
        <v>601.6</v>
      </c>
      <c r="G26" s="10" t="s">
        <v>188</v>
      </c>
      <c r="H26" s="10" t="s">
        <v>189</v>
      </c>
      <c r="I26" s="4" t="s">
        <v>11</v>
      </c>
      <c r="J26" s="4"/>
      <c r="K26" s="19"/>
      <c r="L26" s="30"/>
      <c r="M26" s="30"/>
      <c r="N26" s="19"/>
      <c r="O26" s="19"/>
      <c r="P26" s="31"/>
      <c r="Q26" s="30"/>
      <c r="R26" s="19"/>
    </row>
    <row r="27" spans="1:18" s="20" customFormat="1" ht="14.25" x14ac:dyDescent="0.2">
      <c r="A27" s="4" t="s">
        <v>186</v>
      </c>
      <c r="B27" s="4" t="s">
        <v>187</v>
      </c>
      <c r="C27" s="255">
        <v>218</v>
      </c>
      <c r="D27" s="4">
        <v>4253</v>
      </c>
      <c r="E27" s="6">
        <v>43864</v>
      </c>
      <c r="F27" s="23">
        <v>29.75</v>
      </c>
      <c r="G27" s="10" t="s">
        <v>150</v>
      </c>
      <c r="H27" s="10" t="s">
        <v>38</v>
      </c>
      <c r="I27" s="4" t="s">
        <v>11</v>
      </c>
      <c r="J27" s="4"/>
      <c r="K27" s="19"/>
      <c r="L27" s="30"/>
      <c r="M27" s="30"/>
      <c r="N27" s="19"/>
      <c r="O27" s="19"/>
      <c r="P27" s="31"/>
      <c r="Q27" s="30"/>
      <c r="R27" s="19"/>
    </row>
    <row r="28" spans="1:18" s="20" customFormat="1" ht="14.25" x14ac:dyDescent="0.2">
      <c r="A28" s="4" t="s">
        <v>20</v>
      </c>
      <c r="B28" s="4"/>
      <c r="C28" s="255">
        <v>32</v>
      </c>
      <c r="D28" s="4"/>
      <c r="E28" s="6">
        <v>43864</v>
      </c>
      <c r="F28" s="23">
        <f>761.1*0.5</f>
        <v>380.55</v>
      </c>
      <c r="G28" s="10" t="s">
        <v>17</v>
      </c>
      <c r="H28" s="10" t="s">
        <v>18</v>
      </c>
      <c r="I28" s="4" t="s">
        <v>24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s="20" customFormat="1" ht="14.25" x14ac:dyDescent="0.2">
      <c r="A29" s="4" t="s">
        <v>20</v>
      </c>
      <c r="B29" s="4"/>
      <c r="C29" s="255">
        <v>32</v>
      </c>
      <c r="D29" s="4"/>
      <c r="E29" s="6">
        <v>43864</v>
      </c>
      <c r="F29" s="23">
        <f>761.1*0.355</f>
        <v>270.19049999999999</v>
      </c>
      <c r="G29" s="10" t="s">
        <v>17</v>
      </c>
      <c r="H29" s="10" t="s">
        <v>18</v>
      </c>
      <c r="I29" s="4" t="s">
        <v>14</v>
      </c>
      <c r="J29" s="4"/>
      <c r="K29" s="19"/>
      <c r="L29" s="30"/>
      <c r="M29" s="30"/>
      <c r="N29" s="19"/>
      <c r="O29" s="19"/>
      <c r="P29" s="31"/>
      <c r="Q29" s="30"/>
      <c r="R29" s="19"/>
    </row>
    <row r="30" spans="1:18" s="20" customFormat="1" ht="14.25" x14ac:dyDescent="0.2">
      <c r="A30" s="4" t="s">
        <v>20</v>
      </c>
      <c r="B30" s="4"/>
      <c r="C30" s="255">
        <v>32</v>
      </c>
      <c r="D30" s="4"/>
      <c r="E30" s="6">
        <v>43864</v>
      </c>
      <c r="F30" s="23">
        <f>761.1*0.145</f>
        <v>110.3595</v>
      </c>
      <c r="G30" s="10" t="s">
        <v>17</v>
      </c>
      <c r="H30" s="10" t="s">
        <v>18</v>
      </c>
      <c r="I30" s="4" t="s">
        <v>19</v>
      </c>
      <c r="J30" s="4"/>
      <c r="K30" s="19"/>
      <c r="L30" s="30"/>
      <c r="M30" s="30"/>
      <c r="N30" s="19"/>
      <c r="O30" s="19"/>
      <c r="P30" s="31"/>
      <c r="Q30" s="30"/>
      <c r="R30" s="19"/>
    </row>
    <row r="31" spans="1:18" s="20" customFormat="1" ht="15.95" customHeight="1" x14ac:dyDescent="0.2">
      <c r="A31" s="4" t="s">
        <v>74</v>
      </c>
      <c r="B31" s="4"/>
      <c r="C31" s="255">
        <v>119</v>
      </c>
      <c r="D31" s="4"/>
      <c r="E31" s="6">
        <v>43869</v>
      </c>
      <c r="F31" s="21">
        <v>6.99</v>
      </c>
      <c r="G31" s="7"/>
      <c r="H31" s="4"/>
      <c r="I31" s="4"/>
      <c r="J31" s="4"/>
    </row>
    <row r="32" spans="1:18" s="20" customFormat="1" ht="15.95" customHeight="1" x14ac:dyDescent="0.2">
      <c r="A32" s="4" t="s">
        <v>190</v>
      </c>
      <c r="B32" s="4"/>
      <c r="C32" s="255"/>
      <c r="D32" s="4"/>
      <c r="E32" s="6">
        <v>43872</v>
      </c>
      <c r="F32" s="21">
        <v>215</v>
      </c>
      <c r="G32" s="7" t="s">
        <v>182</v>
      </c>
      <c r="H32" s="4">
        <v>697</v>
      </c>
      <c r="I32" s="4" t="s">
        <v>183</v>
      </c>
      <c r="J32" s="4"/>
    </row>
    <row r="33" spans="1:10" s="20" customFormat="1" ht="15.95" customHeight="1" x14ac:dyDescent="0.2">
      <c r="A33" s="4" t="s">
        <v>41</v>
      </c>
      <c r="B33" s="4"/>
      <c r="C33" s="255">
        <v>224</v>
      </c>
      <c r="D33" s="4"/>
      <c r="E33" s="6"/>
      <c r="F33" s="23">
        <v>20.47</v>
      </c>
      <c r="G33" s="7"/>
      <c r="H33" s="4"/>
      <c r="I33" s="4"/>
      <c r="J33" s="11"/>
    </row>
    <row r="34" spans="1:10" s="20" customFormat="1" ht="15.95" customHeight="1" x14ac:dyDescent="0.2">
      <c r="A34" s="4" t="s">
        <v>42</v>
      </c>
      <c r="B34" s="4"/>
      <c r="C34" s="255">
        <v>224</v>
      </c>
      <c r="D34" s="4"/>
      <c r="E34" s="6"/>
      <c r="F34" s="23">
        <v>92.46</v>
      </c>
      <c r="G34" s="7"/>
      <c r="H34" s="4"/>
      <c r="I34" s="4"/>
      <c r="J34" s="11"/>
    </row>
    <row r="35" spans="1:10" ht="15.75" thickBot="1" x14ac:dyDescent="0.3"/>
    <row r="36" spans="1:10" ht="15.75" thickBot="1" x14ac:dyDescent="0.3">
      <c r="F36" s="252">
        <f>SUM(F4:F34)</f>
        <v>6979.6799999999994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6"/>
  <sheetViews>
    <sheetView topLeftCell="B29" workbookViewId="0">
      <selection activeCell="A4" sqref="A4:J42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57" customWidth="1"/>
    <col min="4" max="4" width="22.7109375" style="8" customWidth="1"/>
    <col min="5" max="5" width="16.7109375" style="8" customWidth="1"/>
    <col min="6" max="6" width="25.85546875" style="22" customWidth="1"/>
    <col min="7" max="7" width="11.140625" style="8" hidden="1" customWidth="1"/>
    <col min="8" max="8" width="23.28515625" style="8" customWidth="1"/>
    <col min="9" max="9" width="20.28515625" style="8" customWidth="1"/>
    <col min="10" max="10" width="25.5703125" style="8" bestFit="1" customWidth="1"/>
    <col min="11" max="16384" width="9.140625" style="8"/>
  </cols>
  <sheetData>
    <row r="1" spans="1:18" ht="15.75" thickBot="1" x14ac:dyDescent="0.3">
      <c r="A1" s="388" t="s">
        <v>109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8" ht="15.75" thickBot="1" x14ac:dyDescent="0.3">
      <c r="A2" s="20"/>
      <c r="B2" s="20"/>
      <c r="C2" s="253"/>
      <c r="D2" s="20"/>
      <c r="E2" s="20"/>
      <c r="F2" s="243"/>
      <c r="G2" s="20"/>
      <c r="H2" s="244"/>
      <c r="I2" s="20"/>
      <c r="J2" s="20"/>
    </row>
    <row r="3" spans="1:18" ht="28.5" x14ac:dyDescent="0.25">
      <c r="A3" s="245" t="s">
        <v>0</v>
      </c>
      <c r="B3" s="246" t="s">
        <v>1</v>
      </c>
      <c r="C3" s="254" t="s">
        <v>384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195</v>
      </c>
      <c r="B4" s="6" t="s">
        <v>391</v>
      </c>
      <c r="C4" s="255">
        <v>210</v>
      </c>
      <c r="D4" s="5"/>
      <c r="E4" s="6">
        <v>43685</v>
      </c>
      <c r="F4" s="23">
        <v>90.06</v>
      </c>
      <c r="G4" s="7" t="s">
        <v>110</v>
      </c>
      <c r="H4" s="4">
        <v>799</v>
      </c>
      <c r="I4" s="11" t="s">
        <v>36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196</v>
      </c>
      <c r="B5" s="4" t="s">
        <v>278</v>
      </c>
      <c r="C5" s="255">
        <v>209</v>
      </c>
      <c r="D5" s="4">
        <v>116258</v>
      </c>
      <c r="E5" s="6">
        <v>43306</v>
      </c>
      <c r="F5" s="23">
        <v>462.41</v>
      </c>
      <c r="G5" s="10" t="s">
        <v>197</v>
      </c>
      <c r="H5" s="10" t="s">
        <v>13</v>
      </c>
      <c r="I5" s="4" t="s">
        <v>14</v>
      </c>
      <c r="J5" s="28" t="s">
        <v>15</v>
      </c>
      <c r="K5" s="19"/>
      <c r="L5" s="30"/>
      <c r="M5" s="30"/>
      <c r="N5" s="19"/>
      <c r="O5" s="19"/>
      <c r="P5" s="31"/>
      <c r="Q5" s="30"/>
      <c r="R5" s="19"/>
    </row>
    <row r="6" spans="1:18" s="20" customFormat="1" ht="28.5" x14ac:dyDescent="0.2">
      <c r="A6" s="4" t="s">
        <v>59</v>
      </c>
      <c r="B6" s="4" t="s">
        <v>60</v>
      </c>
      <c r="C6" s="255">
        <v>210</v>
      </c>
      <c r="D6" s="4">
        <v>196698</v>
      </c>
      <c r="E6" s="6">
        <v>43733</v>
      </c>
      <c r="F6" s="23">
        <v>578.33000000000004</v>
      </c>
      <c r="G6" s="10" t="s">
        <v>198</v>
      </c>
      <c r="H6" s="10" t="s">
        <v>388</v>
      </c>
      <c r="I6" s="4"/>
      <c r="J6" s="28" t="s">
        <v>54</v>
      </c>
      <c r="K6" s="19"/>
      <c r="L6" s="30"/>
      <c r="M6" s="30"/>
      <c r="N6" s="19"/>
      <c r="O6" s="19"/>
      <c r="P6" s="31"/>
      <c r="Q6" s="30"/>
      <c r="R6" s="19"/>
    </row>
    <row r="7" spans="1:18" x14ac:dyDescent="0.25">
      <c r="A7" s="4" t="s">
        <v>199</v>
      </c>
      <c r="B7" s="4" t="s">
        <v>199</v>
      </c>
      <c r="C7" s="255">
        <v>204</v>
      </c>
      <c r="D7" s="4">
        <v>1409333</v>
      </c>
      <c r="E7" s="6">
        <v>43733</v>
      </c>
      <c r="F7" s="38">
        <v>579.79999999999995</v>
      </c>
      <c r="G7" s="7" t="s">
        <v>200</v>
      </c>
      <c r="H7" s="4">
        <v>765</v>
      </c>
      <c r="I7" s="251" t="s">
        <v>10</v>
      </c>
      <c r="J7" s="39"/>
    </row>
    <row r="8" spans="1:18" s="20" customFormat="1" ht="28.5" x14ac:dyDescent="0.2">
      <c r="A8" s="4" t="s">
        <v>62</v>
      </c>
      <c r="B8" s="4" t="s">
        <v>62</v>
      </c>
      <c r="C8" s="255">
        <v>216</v>
      </c>
      <c r="D8" s="4"/>
      <c r="E8" s="6">
        <v>43742</v>
      </c>
      <c r="F8" s="23">
        <v>485.02</v>
      </c>
      <c r="G8" s="10" t="s">
        <v>201</v>
      </c>
      <c r="H8" s="10" t="s">
        <v>387</v>
      </c>
      <c r="I8" s="4"/>
      <c r="J8" s="28" t="s">
        <v>54</v>
      </c>
    </row>
    <row r="9" spans="1:18" s="20" customFormat="1" ht="15.95" customHeight="1" x14ac:dyDescent="0.2">
      <c r="A9" s="11" t="s">
        <v>73</v>
      </c>
      <c r="B9" s="11" t="s">
        <v>73</v>
      </c>
      <c r="C9" s="256">
        <v>233</v>
      </c>
      <c r="D9" s="11"/>
      <c r="E9" s="13">
        <v>43769</v>
      </c>
      <c r="F9" s="23">
        <v>311.14999999999998</v>
      </c>
      <c r="G9" s="14" t="s">
        <v>202</v>
      </c>
      <c r="H9" s="4">
        <v>579</v>
      </c>
      <c r="I9" s="4"/>
      <c r="J9" s="4"/>
    </row>
    <row r="10" spans="1:18" s="20" customFormat="1" ht="28.5" x14ac:dyDescent="0.2">
      <c r="A10" s="4" t="s">
        <v>62</v>
      </c>
      <c r="B10" s="4" t="s">
        <v>115</v>
      </c>
      <c r="C10" s="255">
        <v>186</v>
      </c>
      <c r="D10" s="5">
        <v>12208</v>
      </c>
      <c r="E10" s="6">
        <v>43786</v>
      </c>
      <c r="F10" s="23">
        <v>226.17</v>
      </c>
      <c r="G10" s="7" t="s">
        <v>203</v>
      </c>
      <c r="H10" s="4">
        <v>548</v>
      </c>
      <c r="I10" s="4"/>
      <c r="J10" s="40" t="s">
        <v>54</v>
      </c>
    </row>
    <row r="11" spans="1:18" s="20" customFormat="1" ht="15.95" customHeight="1" x14ac:dyDescent="0.2">
      <c r="A11" s="4" t="s">
        <v>127</v>
      </c>
      <c r="B11" s="4" t="s">
        <v>127</v>
      </c>
      <c r="C11" s="255">
        <v>226</v>
      </c>
      <c r="D11" s="4"/>
      <c r="E11" s="6">
        <v>43804</v>
      </c>
      <c r="F11" s="21">
        <v>189.97</v>
      </c>
      <c r="G11" s="7" t="s">
        <v>204</v>
      </c>
      <c r="H11" s="4">
        <v>638</v>
      </c>
      <c r="I11" s="4" t="s">
        <v>43</v>
      </c>
      <c r="J11" s="4"/>
    </row>
    <row r="12" spans="1:18" x14ac:dyDescent="0.25">
      <c r="A12" s="4" t="s">
        <v>192</v>
      </c>
      <c r="B12" s="4" t="s">
        <v>192</v>
      </c>
      <c r="C12" s="255">
        <v>59</v>
      </c>
      <c r="D12" s="4"/>
      <c r="E12" s="6">
        <v>43851</v>
      </c>
      <c r="F12" s="21">
        <v>48.75</v>
      </c>
      <c r="G12" s="7" t="s">
        <v>170</v>
      </c>
      <c r="H12" s="4">
        <v>618</v>
      </c>
      <c r="I12" s="4" t="s">
        <v>171</v>
      </c>
      <c r="J12" s="11"/>
    </row>
    <row r="13" spans="1:18" x14ac:dyDescent="0.25">
      <c r="A13" s="4" t="s">
        <v>193</v>
      </c>
      <c r="B13" s="4" t="s">
        <v>206</v>
      </c>
      <c r="C13" s="255">
        <v>236</v>
      </c>
      <c r="D13" s="4">
        <v>2197438</v>
      </c>
      <c r="E13" s="6">
        <v>43881</v>
      </c>
      <c r="F13" s="21">
        <v>59</v>
      </c>
      <c r="G13" s="4" t="s">
        <v>193</v>
      </c>
      <c r="H13" s="4">
        <v>576</v>
      </c>
      <c r="I13" s="4" t="s">
        <v>171</v>
      </c>
      <c r="J13" s="32"/>
    </row>
    <row r="14" spans="1:18" x14ac:dyDescent="0.25">
      <c r="A14" s="4" t="s">
        <v>29</v>
      </c>
      <c r="B14" s="4" t="s">
        <v>30</v>
      </c>
      <c r="C14" s="255">
        <v>219</v>
      </c>
      <c r="D14" s="4">
        <v>113929</v>
      </c>
      <c r="E14" s="6">
        <v>43882</v>
      </c>
      <c r="F14" s="21">
        <v>28.4</v>
      </c>
      <c r="G14" s="4" t="s">
        <v>31</v>
      </c>
      <c r="H14" s="4" t="s">
        <v>32</v>
      </c>
      <c r="I14" s="4" t="s">
        <v>25</v>
      </c>
      <c r="J14" s="32"/>
    </row>
    <row r="15" spans="1:18" x14ac:dyDescent="0.25">
      <c r="A15" s="4" t="s">
        <v>29</v>
      </c>
      <c r="B15" s="4" t="s">
        <v>30</v>
      </c>
      <c r="C15" s="255">
        <v>219</v>
      </c>
      <c r="D15" s="4">
        <v>113813</v>
      </c>
      <c r="E15" s="6">
        <v>43883</v>
      </c>
      <c r="F15" s="21">
        <v>28.4</v>
      </c>
      <c r="G15" s="4" t="s">
        <v>31</v>
      </c>
      <c r="H15" s="4" t="s">
        <v>32</v>
      </c>
      <c r="I15" s="4" t="s">
        <v>157</v>
      </c>
      <c r="J15" s="32"/>
    </row>
    <row r="16" spans="1:18" x14ac:dyDescent="0.25">
      <c r="A16" s="4" t="s">
        <v>29</v>
      </c>
      <c r="B16" s="4" t="s">
        <v>30</v>
      </c>
      <c r="C16" s="255">
        <v>219</v>
      </c>
      <c r="D16" s="4">
        <v>113813</v>
      </c>
      <c r="E16" s="6">
        <v>43883</v>
      </c>
      <c r="F16" s="21">
        <v>28.4</v>
      </c>
      <c r="G16" s="4" t="s">
        <v>31</v>
      </c>
      <c r="H16" s="4" t="s">
        <v>32</v>
      </c>
      <c r="I16" s="4" t="s">
        <v>58</v>
      </c>
      <c r="J16" s="32"/>
    </row>
    <row r="17" spans="1:18" x14ac:dyDescent="0.25">
      <c r="A17" s="4" t="s">
        <v>29</v>
      </c>
      <c r="B17" s="4" t="s">
        <v>30</v>
      </c>
      <c r="C17" s="255">
        <v>219</v>
      </c>
      <c r="D17" s="4">
        <v>113813</v>
      </c>
      <c r="E17" s="6">
        <v>43883</v>
      </c>
      <c r="F17" s="21">
        <v>28.4</v>
      </c>
      <c r="G17" s="4" t="s">
        <v>31</v>
      </c>
      <c r="H17" s="4" t="s">
        <v>32</v>
      </c>
      <c r="I17" s="4" t="s">
        <v>25</v>
      </c>
      <c r="J17" s="32"/>
    </row>
    <row r="18" spans="1:18" x14ac:dyDescent="0.25">
      <c r="A18" s="4" t="s">
        <v>29</v>
      </c>
      <c r="B18" s="4" t="s">
        <v>30</v>
      </c>
      <c r="C18" s="255">
        <v>219</v>
      </c>
      <c r="D18" s="4">
        <v>113813</v>
      </c>
      <c r="E18" s="6">
        <v>43883</v>
      </c>
      <c r="F18" s="21">
        <v>28.4</v>
      </c>
      <c r="G18" s="4" t="s">
        <v>31</v>
      </c>
      <c r="H18" s="4" t="s">
        <v>32</v>
      </c>
      <c r="I18" s="4" t="s">
        <v>156</v>
      </c>
      <c r="J18" s="32"/>
    </row>
    <row r="19" spans="1:18" x14ac:dyDescent="0.25">
      <c r="A19" s="4" t="s">
        <v>29</v>
      </c>
      <c r="B19" s="4" t="s">
        <v>30</v>
      </c>
      <c r="C19" s="255">
        <v>219</v>
      </c>
      <c r="D19" s="4">
        <v>113813</v>
      </c>
      <c r="E19" s="6">
        <v>43883</v>
      </c>
      <c r="F19" s="21">
        <v>28.4</v>
      </c>
      <c r="G19" s="4" t="s">
        <v>31</v>
      </c>
      <c r="H19" s="4" t="s">
        <v>32</v>
      </c>
      <c r="I19" s="4" t="s">
        <v>34</v>
      </c>
      <c r="J19" s="32"/>
    </row>
    <row r="20" spans="1:18" x14ac:dyDescent="0.25">
      <c r="A20" s="4" t="s">
        <v>159</v>
      </c>
      <c r="B20" s="4" t="s">
        <v>160</v>
      </c>
      <c r="C20" s="255">
        <v>232</v>
      </c>
      <c r="D20" s="4"/>
      <c r="E20" s="6">
        <v>43884</v>
      </c>
      <c r="F20" s="23">
        <v>101.27</v>
      </c>
      <c r="G20" s="7" t="s">
        <v>161</v>
      </c>
      <c r="H20" s="4" t="s">
        <v>162</v>
      </c>
      <c r="I20" s="4" t="s">
        <v>163</v>
      </c>
      <c r="J20" s="37"/>
    </row>
    <row r="21" spans="1:18" x14ac:dyDescent="0.25">
      <c r="A21" s="4" t="s">
        <v>29</v>
      </c>
      <c r="B21" s="4" t="s">
        <v>30</v>
      </c>
      <c r="C21" s="255">
        <v>219</v>
      </c>
      <c r="D21" s="4"/>
      <c r="E21" s="6">
        <v>43886</v>
      </c>
      <c r="F21" s="21">
        <v>28.4</v>
      </c>
      <c r="G21" s="4" t="s">
        <v>31</v>
      </c>
      <c r="H21" s="4" t="s">
        <v>32</v>
      </c>
      <c r="I21" s="4" t="s">
        <v>43</v>
      </c>
      <c r="J21" s="32"/>
    </row>
    <row r="22" spans="1:18" x14ac:dyDescent="0.25">
      <c r="A22" s="4" t="s">
        <v>28</v>
      </c>
      <c r="B22" s="4" t="s">
        <v>28</v>
      </c>
      <c r="C22" s="255">
        <v>220</v>
      </c>
      <c r="D22" s="4"/>
      <c r="E22" s="6">
        <v>43889</v>
      </c>
      <c r="F22" s="21">
        <v>200</v>
      </c>
      <c r="G22" s="4" t="s">
        <v>120</v>
      </c>
      <c r="H22" s="4">
        <v>799</v>
      </c>
      <c r="I22" s="11" t="s">
        <v>36</v>
      </c>
      <c r="J22" s="32"/>
    </row>
    <row r="23" spans="1:18" x14ac:dyDescent="0.25">
      <c r="A23" s="11" t="s">
        <v>52</v>
      </c>
      <c r="B23" s="11" t="s">
        <v>52</v>
      </c>
      <c r="C23" s="256">
        <v>223</v>
      </c>
      <c r="D23" s="11"/>
      <c r="E23" s="13">
        <v>43890</v>
      </c>
      <c r="F23" s="23">
        <f>532.73/5</f>
        <v>106.54600000000001</v>
      </c>
      <c r="G23" s="14" t="s">
        <v>53</v>
      </c>
      <c r="H23" s="4">
        <v>663</v>
      </c>
      <c r="I23" s="4" t="s">
        <v>191</v>
      </c>
      <c r="J23" s="32"/>
    </row>
    <row r="24" spans="1:18" x14ac:dyDescent="0.25">
      <c r="A24" s="11" t="s">
        <v>52</v>
      </c>
      <c r="B24" s="11" t="s">
        <v>52</v>
      </c>
      <c r="C24" s="256">
        <v>223</v>
      </c>
      <c r="D24" s="11"/>
      <c r="E24" s="13">
        <v>43890</v>
      </c>
      <c r="F24" s="23">
        <f>532.73/5</f>
        <v>106.54600000000001</v>
      </c>
      <c r="G24" s="14" t="s">
        <v>53</v>
      </c>
      <c r="H24" s="4">
        <v>663</v>
      </c>
      <c r="I24" s="4" t="s">
        <v>34</v>
      </c>
      <c r="J24" s="32"/>
    </row>
    <row r="25" spans="1:18" x14ac:dyDescent="0.25">
      <c r="A25" s="11" t="s">
        <v>52</v>
      </c>
      <c r="B25" s="11" t="s">
        <v>52</v>
      </c>
      <c r="C25" s="256">
        <v>223</v>
      </c>
      <c r="D25" s="11"/>
      <c r="E25" s="13">
        <v>43890</v>
      </c>
      <c r="F25" s="23">
        <f>532.73/5</f>
        <v>106.54600000000001</v>
      </c>
      <c r="G25" s="14" t="s">
        <v>53</v>
      </c>
      <c r="H25" s="4">
        <v>663</v>
      </c>
      <c r="I25" s="4" t="s">
        <v>33</v>
      </c>
      <c r="J25" s="32"/>
    </row>
    <row r="26" spans="1:18" x14ac:dyDescent="0.25">
      <c r="A26" s="4" t="s">
        <v>52</v>
      </c>
      <c r="B26" s="4" t="s">
        <v>52</v>
      </c>
      <c r="C26" s="255">
        <v>223</v>
      </c>
      <c r="D26" s="4"/>
      <c r="E26" s="6">
        <v>43890</v>
      </c>
      <c r="F26" s="21">
        <f>532.73/5</f>
        <v>106.54600000000001</v>
      </c>
      <c r="G26" s="4" t="s">
        <v>53</v>
      </c>
      <c r="H26" s="4">
        <v>663</v>
      </c>
      <c r="I26" s="4" t="s">
        <v>43</v>
      </c>
      <c r="J26" s="32"/>
    </row>
    <row r="27" spans="1:18" x14ac:dyDescent="0.25">
      <c r="A27" s="4" t="s">
        <v>52</v>
      </c>
      <c r="B27" s="4" t="s">
        <v>52</v>
      </c>
      <c r="C27" s="255">
        <v>223</v>
      </c>
      <c r="D27" s="4"/>
      <c r="E27" s="6">
        <v>43890</v>
      </c>
      <c r="F27" s="21">
        <f>532.73/5</f>
        <v>106.54600000000001</v>
      </c>
      <c r="G27" s="4" t="s">
        <v>53</v>
      </c>
      <c r="H27" s="4">
        <v>663</v>
      </c>
      <c r="I27" s="4" t="s">
        <v>194</v>
      </c>
      <c r="J27" s="32"/>
    </row>
    <row r="28" spans="1:18" s="20" customFormat="1" ht="14.25" x14ac:dyDescent="0.2">
      <c r="A28" s="4" t="s">
        <v>16</v>
      </c>
      <c r="B28" s="4" t="s">
        <v>16</v>
      </c>
      <c r="C28" s="255">
        <v>10</v>
      </c>
      <c r="D28" s="4"/>
      <c r="E28" s="6">
        <v>43891</v>
      </c>
      <c r="F28" s="23">
        <v>116.02</v>
      </c>
      <c r="G28" s="10" t="s">
        <v>17</v>
      </c>
      <c r="H28" s="10" t="s">
        <v>18</v>
      </c>
      <c r="I28" s="4" t="s">
        <v>19</v>
      </c>
      <c r="J28" s="4"/>
      <c r="K28" s="19"/>
      <c r="L28" s="30"/>
      <c r="M28" s="30"/>
      <c r="N28" s="19"/>
      <c r="O28" s="19"/>
      <c r="P28" s="31"/>
      <c r="Q28" s="30"/>
      <c r="R28" s="19"/>
    </row>
    <row r="29" spans="1:18" x14ac:dyDescent="0.25">
      <c r="A29" s="4" t="s">
        <v>209</v>
      </c>
      <c r="B29" s="4" t="s">
        <v>392</v>
      </c>
      <c r="C29" s="255">
        <v>237</v>
      </c>
      <c r="D29" s="4">
        <v>285209</v>
      </c>
      <c r="E29" s="6">
        <v>43892</v>
      </c>
      <c r="F29" s="21">
        <v>49.99</v>
      </c>
      <c r="G29" s="4" t="s">
        <v>211</v>
      </c>
      <c r="H29" s="4">
        <v>579</v>
      </c>
      <c r="I29" s="4" t="s">
        <v>36</v>
      </c>
      <c r="J29" s="32"/>
    </row>
    <row r="30" spans="1:18" x14ac:dyDescent="0.25">
      <c r="A30" s="4" t="s">
        <v>20</v>
      </c>
      <c r="B30" s="4" t="s">
        <v>20</v>
      </c>
      <c r="C30" s="255">
        <v>32</v>
      </c>
      <c r="D30" s="4"/>
      <c r="E30" s="6">
        <v>43893</v>
      </c>
      <c r="F30" s="23">
        <f>732.06*0.5</f>
        <v>366.03</v>
      </c>
      <c r="G30" s="10" t="s">
        <v>17</v>
      </c>
      <c r="H30" s="10" t="s">
        <v>18</v>
      </c>
      <c r="I30" s="4" t="s">
        <v>24</v>
      </c>
      <c r="J30" s="32"/>
    </row>
    <row r="31" spans="1:18" x14ac:dyDescent="0.25">
      <c r="A31" s="4" t="s">
        <v>20</v>
      </c>
      <c r="B31" s="4" t="s">
        <v>20</v>
      </c>
      <c r="C31" s="255">
        <v>32</v>
      </c>
      <c r="D31" s="4"/>
      <c r="E31" s="6">
        <v>43893</v>
      </c>
      <c r="F31" s="23">
        <f>732.06*0.355</f>
        <v>259.88129999999995</v>
      </c>
      <c r="G31" s="10" t="s">
        <v>17</v>
      </c>
      <c r="H31" s="10" t="s">
        <v>18</v>
      </c>
      <c r="I31" s="4" t="s">
        <v>14</v>
      </c>
      <c r="J31" s="32"/>
    </row>
    <row r="32" spans="1:18" x14ac:dyDescent="0.25">
      <c r="A32" s="4" t="s">
        <v>20</v>
      </c>
      <c r="B32" s="4" t="s">
        <v>20</v>
      </c>
      <c r="C32" s="255">
        <v>32</v>
      </c>
      <c r="D32" s="4"/>
      <c r="E32" s="6">
        <v>43893</v>
      </c>
      <c r="F32" s="23">
        <f>732.06*0.145</f>
        <v>106.14869999999999</v>
      </c>
      <c r="G32" s="10" t="s">
        <v>17</v>
      </c>
      <c r="H32" s="10" t="s">
        <v>18</v>
      </c>
      <c r="I32" s="4" t="s">
        <v>19</v>
      </c>
      <c r="J32" s="33"/>
    </row>
    <row r="33" spans="1:18" x14ac:dyDescent="0.25">
      <c r="A33" s="4" t="s">
        <v>74</v>
      </c>
      <c r="B33" s="4" t="s">
        <v>74</v>
      </c>
      <c r="C33" s="255">
        <v>119</v>
      </c>
      <c r="D33" s="4"/>
      <c r="E33" s="6">
        <v>43898</v>
      </c>
      <c r="F33" s="23">
        <v>6.99</v>
      </c>
      <c r="G33" s="10"/>
      <c r="H33" s="10" t="s">
        <v>393</v>
      </c>
      <c r="I33" s="4"/>
      <c r="J33" s="28"/>
    </row>
    <row r="34" spans="1:18" x14ac:dyDescent="0.25">
      <c r="A34" s="4" t="s">
        <v>28</v>
      </c>
      <c r="B34" s="4" t="s">
        <v>205</v>
      </c>
      <c r="C34" s="255">
        <v>220</v>
      </c>
      <c r="D34" s="4">
        <v>9732</v>
      </c>
      <c r="E34" s="6">
        <v>43908</v>
      </c>
      <c r="F34" s="23">
        <v>450</v>
      </c>
      <c r="G34" s="10" t="s">
        <v>207</v>
      </c>
      <c r="H34" s="10" t="s">
        <v>146</v>
      </c>
      <c r="I34" s="4" t="s">
        <v>208</v>
      </c>
      <c r="J34" s="28"/>
    </row>
    <row r="35" spans="1:18" s="20" customFormat="1" ht="14.25" x14ac:dyDescent="0.2">
      <c r="A35" s="4" t="s">
        <v>29</v>
      </c>
      <c r="B35" s="4" t="s">
        <v>30</v>
      </c>
      <c r="C35" s="255">
        <v>219</v>
      </c>
      <c r="D35" s="4">
        <v>157763</v>
      </c>
      <c r="E35" s="6">
        <v>43911</v>
      </c>
      <c r="F35" s="21">
        <v>28.4</v>
      </c>
      <c r="G35" s="4" t="s">
        <v>31</v>
      </c>
      <c r="H35" s="4" t="s">
        <v>32</v>
      </c>
      <c r="I35" s="4" t="s">
        <v>25</v>
      </c>
      <c r="J35" s="39"/>
      <c r="K35" s="19"/>
      <c r="L35" s="30"/>
      <c r="M35" s="30"/>
      <c r="N35" s="19"/>
      <c r="O35" s="19"/>
      <c r="P35" s="31"/>
      <c r="Q35" s="30"/>
      <c r="R35" s="19"/>
    </row>
    <row r="36" spans="1:18" s="20" customFormat="1" ht="14.25" x14ac:dyDescent="0.2">
      <c r="A36" s="4" t="s">
        <v>29</v>
      </c>
      <c r="B36" s="4" t="s">
        <v>30</v>
      </c>
      <c r="C36" s="255">
        <v>219</v>
      </c>
      <c r="D36" s="4">
        <v>113813</v>
      </c>
      <c r="E36" s="6">
        <v>43913</v>
      </c>
      <c r="F36" s="21">
        <v>22.9</v>
      </c>
      <c r="G36" s="4" t="s">
        <v>31</v>
      </c>
      <c r="H36" s="4" t="s">
        <v>32</v>
      </c>
      <c r="I36" s="4" t="s">
        <v>58</v>
      </c>
      <c r="J36" s="28"/>
      <c r="K36" s="19"/>
      <c r="L36" s="30"/>
      <c r="M36" s="30"/>
      <c r="N36" s="19"/>
      <c r="O36" s="19"/>
      <c r="P36" s="31"/>
      <c r="Q36" s="30"/>
      <c r="R36" s="19"/>
    </row>
    <row r="37" spans="1:18" s="20" customFormat="1" ht="14.25" x14ac:dyDescent="0.2">
      <c r="A37" s="4" t="s">
        <v>29</v>
      </c>
      <c r="B37" s="4" t="s">
        <v>30</v>
      </c>
      <c r="C37" s="255">
        <v>219</v>
      </c>
      <c r="D37" s="4">
        <v>113813</v>
      </c>
      <c r="E37" s="6">
        <v>43913</v>
      </c>
      <c r="F37" s="21">
        <v>22.9</v>
      </c>
      <c r="G37" s="4" t="s">
        <v>31</v>
      </c>
      <c r="H37" s="4" t="s">
        <v>32</v>
      </c>
      <c r="I37" s="4" t="s">
        <v>25</v>
      </c>
      <c r="J37" s="40"/>
      <c r="K37" s="19"/>
      <c r="L37" s="30"/>
      <c r="M37" s="30"/>
      <c r="N37" s="19"/>
      <c r="O37" s="19"/>
      <c r="P37" s="31"/>
      <c r="Q37" s="30"/>
      <c r="R37" s="19"/>
    </row>
    <row r="38" spans="1:18" s="20" customFormat="1" ht="14.25" x14ac:dyDescent="0.2">
      <c r="A38" s="4" t="s">
        <v>29</v>
      </c>
      <c r="B38" s="4" t="s">
        <v>30</v>
      </c>
      <c r="C38" s="255">
        <v>219</v>
      </c>
      <c r="D38" s="4">
        <v>113813</v>
      </c>
      <c r="E38" s="6">
        <v>43913</v>
      </c>
      <c r="F38" s="21">
        <v>22.9</v>
      </c>
      <c r="G38" s="7" t="s">
        <v>31</v>
      </c>
      <c r="H38" s="4" t="s">
        <v>32</v>
      </c>
      <c r="I38" s="4" t="s">
        <v>157</v>
      </c>
      <c r="J38" s="4"/>
      <c r="K38" s="19"/>
      <c r="L38" s="30"/>
      <c r="M38" s="30"/>
      <c r="N38" s="19"/>
      <c r="O38" s="19"/>
      <c r="P38" s="31"/>
      <c r="Q38" s="30"/>
      <c r="R38" s="19"/>
    </row>
    <row r="39" spans="1:18" s="20" customFormat="1" ht="14.25" x14ac:dyDescent="0.2">
      <c r="A39" s="4" t="s">
        <v>159</v>
      </c>
      <c r="B39" s="4" t="s">
        <v>160</v>
      </c>
      <c r="C39" s="255">
        <v>232</v>
      </c>
      <c r="D39" s="4"/>
      <c r="E39" s="6">
        <v>43913</v>
      </c>
      <c r="F39" s="23">
        <v>101.46</v>
      </c>
      <c r="G39" s="7" t="s">
        <v>161</v>
      </c>
      <c r="H39" s="4" t="s">
        <v>162</v>
      </c>
      <c r="I39" s="4" t="s">
        <v>163</v>
      </c>
      <c r="J39" s="37"/>
      <c r="K39" s="19"/>
      <c r="L39" s="30"/>
      <c r="M39" s="30"/>
      <c r="N39" s="19"/>
      <c r="O39" s="19"/>
      <c r="P39" s="31"/>
      <c r="Q39" s="30"/>
      <c r="R39" s="19"/>
    </row>
    <row r="40" spans="1:18" x14ac:dyDescent="0.25">
      <c r="A40" s="4"/>
      <c r="B40" s="4"/>
      <c r="C40" s="255"/>
      <c r="D40" s="4"/>
      <c r="E40" s="6"/>
      <c r="F40" s="21"/>
      <c r="G40" s="7"/>
      <c r="H40" s="4"/>
      <c r="I40" s="4"/>
      <c r="J40" s="4"/>
    </row>
    <row r="41" spans="1:18" s="20" customFormat="1" ht="15.95" customHeight="1" x14ac:dyDescent="0.2">
      <c r="A41" s="4" t="s">
        <v>41</v>
      </c>
      <c r="B41" s="4"/>
      <c r="C41" s="255">
        <v>224</v>
      </c>
      <c r="D41" s="4"/>
      <c r="E41" s="6"/>
      <c r="F41" s="23">
        <v>78.42</v>
      </c>
      <c r="G41" s="7"/>
      <c r="H41" s="4"/>
      <c r="I41" s="4"/>
      <c r="J41" s="11"/>
    </row>
    <row r="42" spans="1:18" s="20" customFormat="1" ht="15.95" customHeight="1" x14ac:dyDescent="0.2">
      <c r="A42" s="4" t="s">
        <v>42</v>
      </c>
      <c r="B42" s="4"/>
      <c r="C42" s="255">
        <v>224</v>
      </c>
      <c r="D42" s="4"/>
      <c r="E42" s="6"/>
      <c r="F42" s="23">
        <v>93.62</v>
      </c>
      <c r="G42" s="7"/>
      <c r="H42" s="4"/>
      <c r="I42" s="4"/>
      <c r="J42" s="11"/>
    </row>
    <row r="43" spans="1:18" x14ac:dyDescent="0.25">
      <c r="A43" s="4"/>
      <c r="B43" s="4"/>
      <c r="C43" s="255">
        <v>224</v>
      </c>
      <c r="D43" s="4"/>
      <c r="E43" s="6"/>
      <c r="F43" s="23"/>
      <c r="G43" s="7"/>
      <c r="H43" s="4"/>
      <c r="I43" s="4"/>
      <c r="J43" s="11"/>
    </row>
    <row r="44" spans="1:18" ht="16.5" thickBot="1" x14ac:dyDescent="0.3">
      <c r="D44" s="15"/>
      <c r="E44" s="9"/>
    </row>
    <row r="45" spans="1:18" ht="15.75" thickBot="1" x14ac:dyDescent="0.3">
      <c r="E45" s="9"/>
      <c r="F45" s="252">
        <f>SUM(F4:F43)</f>
        <v>5789.1199999999972</v>
      </c>
    </row>
    <row r="46" spans="1:18" x14ac:dyDescent="0.25">
      <c r="E46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"/>
  <sheetViews>
    <sheetView topLeftCell="C13" workbookViewId="0">
      <selection activeCell="A4" sqref="A4:J29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241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customWidth="1"/>
    <col min="10" max="10" width="25.5703125" style="8" bestFit="1" customWidth="1"/>
    <col min="11" max="16384" width="9.140625" style="8"/>
  </cols>
  <sheetData>
    <row r="1" spans="1:18" ht="15.75" thickBot="1" x14ac:dyDescent="0.3">
      <c r="A1" s="388" t="s">
        <v>212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8" ht="15.75" thickBot="1" x14ac:dyDescent="0.3">
      <c r="A2" s="20"/>
      <c r="B2" s="20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384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213</v>
      </c>
      <c r="B4" s="6"/>
      <c r="C4" s="238">
        <v>207</v>
      </c>
      <c r="D4" s="5"/>
      <c r="E4" s="6">
        <v>43685</v>
      </c>
      <c r="F4" s="23">
        <v>90.06</v>
      </c>
      <c r="G4" s="7" t="s">
        <v>216</v>
      </c>
      <c r="H4" s="4">
        <v>799</v>
      </c>
      <c r="I4" s="11" t="s">
        <v>36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214</v>
      </c>
      <c r="B5" s="4" t="s">
        <v>214</v>
      </c>
      <c r="C5" s="238">
        <v>209</v>
      </c>
      <c r="D5" s="4">
        <v>116258</v>
      </c>
      <c r="E5" s="6">
        <v>43306</v>
      </c>
      <c r="F5" s="23">
        <v>462.41</v>
      </c>
      <c r="G5" s="10" t="s">
        <v>215</v>
      </c>
      <c r="H5" s="10" t="s">
        <v>13</v>
      </c>
      <c r="I5" s="4" t="s">
        <v>14</v>
      </c>
      <c r="J5" s="28" t="s">
        <v>15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217</v>
      </c>
      <c r="B6" s="4" t="s">
        <v>217</v>
      </c>
      <c r="C6" s="238">
        <v>204</v>
      </c>
      <c r="D6" s="4">
        <v>1409333</v>
      </c>
      <c r="E6" s="6">
        <v>43733</v>
      </c>
      <c r="F6" s="38">
        <v>579.79999999999995</v>
      </c>
      <c r="G6" s="7" t="s">
        <v>218</v>
      </c>
      <c r="H6" s="4" t="s">
        <v>10</v>
      </c>
      <c r="I6" s="251" t="s">
        <v>10</v>
      </c>
      <c r="J6" s="39"/>
    </row>
    <row r="7" spans="1:18" s="20" customFormat="1" ht="15.95" customHeight="1" x14ac:dyDescent="0.2">
      <c r="A7" s="11" t="s">
        <v>73</v>
      </c>
      <c r="B7" s="11" t="s">
        <v>73</v>
      </c>
      <c r="C7" s="239">
        <v>231</v>
      </c>
      <c r="D7" s="11"/>
      <c r="E7" s="13">
        <v>43769</v>
      </c>
      <c r="F7" s="23">
        <v>311.14999999999998</v>
      </c>
      <c r="G7" s="14" t="s">
        <v>219</v>
      </c>
      <c r="H7" s="4">
        <v>579</v>
      </c>
      <c r="I7" s="4"/>
      <c r="J7" s="4"/>
    </row>
    <row r="8" spans="1:18" s="20" customFormat="1" ht="28.5" x14ac:dyDescent="0.2">
      <c r="A8" s="4" t="s">
        <v>62</v>
      </c>
      <c r="B8" s="4" t="s">
        <v>115</v>
      </c>
      <c r="C8" s="238">
        <v>548</v>
      </c>
      <c r="D8" s="5">
        <v>12208</v>
      </c>
      <c r="E8" s="6">
        <v>43786</v>
      </c>
      <c r="F8" s="23">
        <v>226.17</v>
      </c>
      <c r="G8" s="7" t="s">
        <v>220</v>
      </c>
      <c r="H8" s="4">
        <v>765</v>
      </c>
      <c r="I8" s="4"/>
      <c r="J8" s="40" t="s">
        <v>54</v>
      </c>
    </row>
    <row r="9" spans="1:18" x14ac:dyDescent="0.25">
      <c r="A9" s="4" t="s">
        <v>29</v>
      </c>
      <c r="B9" s="4" t="s">
        <v>30</v>
      </c>
      <c r="C9" s="238">
        <v>219</v>
      </c>
      <c r="D9" s="4">
        <v>113929</v>
      </c>
      <c r="E9" s="6">
        <v>43942</v>
      </c>
      <c r="F9" s="21">
        <v>28.4</v>
      </c>
      <c r="G9" s="4" t="s">
        <v>31</v>
      </c>
      <c r="H9" s="4" t="s">
        <v>32</v>
      </c>
      <c r="I9" s="4" t="s">
        <v>25</v>
      </c>
      <c r="J9" s="32"/>
    </row>
    <row r="10" spans="1:18" s="20" customFormat="1" ht="14.25" x14ac:dyDescent="0.2">
      <c r="A10" s="36" t="s">
        <v>221</v>
      </c>
      <c r="B10" s="36" t="s">
        <v>221</v>
      </c>
      <c r="C10" s="240">
        <v>219</v>
      </c>
      <c r="D10" s="41"/>
      <c r="E10" s="34">
        <v>43938</v>
      </c>
      <c r="F10" s="35">
        <v>46.29</v>
      </c>
      <c r="G10" s="42" t="s">
        <v>182</v>
      </c>
      <c r="H10" s="36">
        <v>697</v>
      </c>
      <c r="I10" s="36" t="s">
        <v>183</v>
      </c>
      <c r="J10" s="43"/>
    </row>
    <row r="11" spans="1:18" s="20" customFormat="1" ht="14.25" x14ac:dyDescent="0.2">
      <c r="A11" s="36" t="s">
        <v>221</v>
      </c>
      <c r="B11" s="36" t="s">
        <v>221</v>
      </c>
      <c r="C11" s="240">
        <v>219</v>
      </c>
      <c r="D11" s="41"/>
      <c r="E11" s="34">
        <v>43935</v>
      </c>
      <c r="F11" s="35">
        <v>128.6</v>
      </c>
      <c r="G11" s="42" t="s">
        <v>182</v>
      </c>
      <c r="H11" s="36">
        <v>697</v>
      </c>
      <c r="I11" s="36" t="s">
        <v>183</v>
      </c>
      <c r="J11" s="43"/>
    </row>
    <row r="12" spans="1:18" s="20" customFormat="1" ht="14.25" x14ac:dyDescent="0.2">
      <c r="A12" s="4" t="s">
        <v>74</v>
      </c>
      <c r="B12" s="4" t="s">
        <v>74</v>
      </c>
      <c r="C12" s="238">
        <v>221</v>
      </c>
      <c r="D12" s="4"/>
      <c r="E12" s="6">
        <v>43929</v>
      </c>
      <c r="F12" s="23">
        <v>6.99</v>
      </c>
      <c r="G12" s="10"/>
      <c r="H12" s="10" t="s">
        <v>393</v>
      </c>
      <c r="I12" s="4"/>
      <c r="J12" s="28"/>
    </row>
    <row r="13" spans="1:18" x14ac:dyDescent="0.25">
      <c r="A13" s="4" t="s">
        <v>20</v>
      </c>
      <c r="B13" s="4" t="s">
        <v>20</v>
      </c>
      <c r="C13" s="238">
        <v>32</v>
      </c>
      <c r="D13" s="4"/>
      <c r="E13" s="6">
        <v>43924</v>
      </c>
      <c r="F13" s="23">
        <f>909.37*0.5</f>
        <v>454.685</v>
      </c>
      <c r="G13" s="10" t="s">
        <v>17</v>
      </c>
      <c r="H13" s="10" t="s">
        <v>18</v>
      </c>
      <c r="I13" s="4" t="s">
        <v>24</v>
      </c>
      <c r="J13" s="32"/>
    </row>
    <row r="14" spans="1:18" x14ac:dyDescent="0.25">
      <c r="A14" s="4" t="s">
        <v>20</v>
      </c>
      <c r="B14" s="4" t="s">
        <v>20</v>
      </c>
      <c r="C14" s="238">
        <v>32</v>
      </c>
      <c r="D14" s="4"/>
      <c r="E14" s="6">
        <v>43924</v>
      </c>
      <c r="F14" s="23">
        <f>909.37*0.355</f>
        <v>322.82634999999999</v>
      </c>
      <c r="G14" s="10" t="s">
        <v>17</v>
      </c>
      <c r="H14" s="10" t="s">
        <v>18</v>
      </c>
      <c r="I14" s="4" t="s">
        <v>14</v>
      </c>
      <c r="J14" s="32"/>
    </row>
    <row r="15" spans="1:18" x14ac:dyDescent="0.25">
      <c r="A15" s="4" t="s">
        <v>20</v>
      </c>
      <c r="B15" s="4" t="s">
        <v>20</v>
      </c>
      <c r="C15" s="238">
        <v>32</v>
      </c>
      <c r="D15" s="4"/>
      <c r="E15" s="6">
        <v>43924</v>
      </c>
      <c r="F15" s="23">
        <f>909.37*0.145</f>
        <v>131.85864999999998</v>
      </c>
      <c r="G15" s="10" t="s">
        <v>17</v>
      </c>
      <c r="H15" s="10" t="s">
        <v>18</v>
      </c>
      <c r="I15" s="4" t="s">
        <v>19</v>
      </c>
      <c r="J15" s="33"/>
    </row>
    <row r="16" spans="1:18" s="20" customFormat="1" ht="14.25" x14ac:dyDescent="0.2">
      <c r="A16" s="4" t="s">
        <v>16</v>
      </c>
      <c r="B16" s="4" t="s">
        <v>16</v>
      </c>
      <c r="C16" s="238">
        <v>10</v>
      </c>
      <c r="D16" s="4"/>
      <c r="E16" s="6">
        <v>43922</v>
      </c>
      <c r="F16" s="23">
        <v>116.02</v>
      </c>
      <c r="G16" s="10" t="s">
        <v>17</v>
      </c>
      <c r="H16" s="10" t="s">
        <v>18</v>
      </c>
      <c r="I16" s="4" t="s">
        <v>19</v>
      </c>
      <c r="J16" s="4"/>
      <c r="K16" s="19"/>
      <c r="L16" s="30"/>
      <c r="M16" s="30"/>
      <c r="N16" s="19"/>
      <c r="O16" s="19"/>
      <c r="P16" s="31"/>
      <c r="Q16" s="30"/>
      <c r="R16" s="19"/>
    </row>
    <row r="17" spans="1:10" x14ac:dyDescent="0.25">
      <c r="A17" s="11" t="s">
        <v>52</v>
      </c>
      <c r="B17" s="11" t="s">
        <v>52</v>
      </c>
      <c r="C17" s="239">
        <v>223</v>
      </c>
      <c r="D17" s="11"/>
      <c r="E17" s="13">
        <v>43921</v>
      </c>
      <c r="F17" s="23">
        <f>546.73/5</f>
        <v>109.346</v>
      </c>
      <c r="G17" s="14" t="s">
        <v>53</v>
      </c>
      <c r="H17" s="4">
        <v>663</v>
      </c>
      <c r="I17" s="4" t="s">
        <v>191</v>
      </c>
      <c r="J17" s="32"/>
    </row>
    <row r="18" spans="1:10" x14ac:dyDescent="0.25">
      <c r="A18" s="11" t="s">
        <v>52</v>
      </c>
      <c r="B18" s="11" t="s">
        <v>52</v>
      </c>
      <c r="C18" s="239">
        <v>223</v>
      </c>
      <c r="D18" s="11"/>
      <c r="E18" s="13">
        <v>43921</v>
      </c>
      <c r="F18" s="23">
        <f>546.73/5</f>
        <v>109.346</v>
      </c>
      <c r="G18" s="14" t="s">
        <v>53</v>
      </c>
      <c r="H18" s="4">
        <v>663</v>
      </c>
      <c r="I18" s="4" t="s">
        <v>34</v>
      </c>
      <c r="J18" s="32"/>
    </row>
    <row r="19" spans="1:10" x14ac:dyDescent="0.25">
      <c r="A19" s="11" t="s">
        <v>52</v>
      </c>
      <c r="B19" s="11" t="s">
        <v>52</v>
      </c>
      <c r="C19" s="239">
        <v>223</v>
      </c>
      <c r="D19" s="11"/>
      <c r="E19" s="13">
        <v>43921</v>
      </c>
      <c r="F19" s="23">
        <f>546.73/5</f>
        <v>109.346</v>
      </c>
      <c r="G19" s="14" t="s">
        <v>53</v>
      </c>
      <c r="H19" s="4">
        <v>663</v>
      </c>
      <c r="I19" s="4" t="s">
        <v>33</v>
      </c>
      <c r="J19" s="32"/>
    </row>
    <row r="20" spans="1:10" x14ac:dyDescent="0.25">
      <c r="A20" s="4" t="s">
        <v>52</v>
      </c>
      <c r="B20" s="4" t="s">
        <v>52</v>
      </c>
      <c r="C20" s="238">
        <v>223</v>
      </c>
      <c r="D20" s="4"/>
      <c r="E20" s="6">
        <v>43921</v>
      </c>
      <c r="F20" s="21">
        <f>546.73/5</f>
        <v>109.346</v>
      </c>
      <c r="G20" s="4" t="s">
        <v>53</v>
      </c>
      <c r="H20" s="4">
        <v>663</v>
      </c>
      <c r="I20" s="4" t="s">
        <v>43</v>
      </c>
      <c r="J20" s="32"/>
    </row>
    <row r="21" spans="1:10" x14ac:dyDescent="0.25">
      <c r="A21" s="4" t="s">
        <v>52</v>
      </c>
      <c r="B21" s="4" t="s">
        <v>52</v>
      </c>
      <c r="C21" s="238">
        <v>223</v>
      </c>
      <c r="D21" s="4"/>
      <c r="E21" s="6">
        <v>43921</v>
      </c>
      <c r="F21" s="21">
        <f>546.73/5</f>
        <v>109.346</v>
      </c>
      <c r="G21" s="4" t="s">
        <v>53</v>
      </c>
      <c r="H21" s="4">
        <v>663</v>
      </c>
      <c r="I21" s="4" t="s">
        <v>194</v>
      </c>
      <c r="J21" s="32"/>
    </row>
    <row r="22" spans="1:10" s="20" customFormat="1" ht="14.25" x14ac:dyDescent="0.2">
      <c r="A22" s="4" t="s">
        <v>222</v>
      </c>
      <c r="B22" s="4" t="s">
        <v>223</v>
      </c>
      <c r="C22" s="238">
        <v>238</v>
      </c>
      <c r="D22" s="4"/>
      <c r="E22" s="6">
        <v>44008</v>
      </c>
      <c r="F22" s="23">
        <v>100</v>
      </c>
      <c r="G22" s="10" t="s">
        <v>224</v>
      </c>
      <c r="H22" s="10" t="s">
        <v>26</v>
      </c>
      <c r="I22" s="4" t="s">
        <v>36</v>
      </c>
      <c r="J22" s="28"/>
    </row>
    <row r="23" spans="1:10" x14ac:dyDescent="0.25">
      <c r="A23" s="4" t="s">
        <v>29</v>
      </c>
      <c r="B23" s="4" t="s">
        <v>30</v>
      </c>
      <c r="C23" s="238">
        <v>223</v>
      </c>
      <c r="D23" s="4"/>
      <c r="E23" s="6">
        <v>43915</v>
      </c>
      <c r="F23" s="21">
        <v>28.4</v>
      </c>
      <c r="G23" s="4" t="s">
        <v>31</v>
      </c>
      <c r="H23" s="4" t="s">
        <v>32</v>
      </c>
      <c r="I23" s="4" t="s">
        <v>43</v>
      </c>
      <c r="J23" s="32"/>
    </row>
    <row r="24" spans="1:10" x14ac:dyDescent="0.25">
      <c r="A24" s="4" t="s">
        <v>209</v>
      </c>
      <c r="B24" s="4" t="s">
        <v>210</v>
      </c>
      <c r="C24" s="238">
        <v>237</v>
      </c>
      <c r="D24" s="4">
        <v>285209</v>
      </c>
      <c r="E24" s="6">
        <v>43892</v>
      </c>
      <c r="F24" s="21">
        <v>49.99</v>
      </c>
      <c r="G24" s="4" t="s">
        <v>225</v>
      </c>
      <c r="H24" s="4">
        <v>579</v>
      </c>
      <c r="I24" s="4" t="s">
        <v>36</v>
      </c>
      <c r="J24" s="32"/>
    </row>
    <row r="25" spans="1:10" x14ac:dyDescent="0.25">
      <c r="A25" s="4" t="s">
        <v>193</v>
      </c>
      <c r="B25" s="4" t="s">
        <v>206</v>
      </c>
      <c r="C25" s="238">
        <v>10</v>
      </c>
      <c r="D25" s="4">
        <v>2197438</v>
      </c>
      <c r="E25" s="6">
        <v>43881</v>
      </c>
      <c r="F25" s="21">
        <v>59</v>
      </c>
      <c r="G25" s="4" t="s">
        <v>193</v>
      </c>
      <c r="H25" s="4">
        <v>576</v>
      </c>
      <c r="I25" s="4" t="s">
        <v>171</v>
      </c>
      <c r="J25" s="32"/>
    </row>
    <row r="26" spans="1:10" x14ac:dyDescent="0.25">
      <c r="A26" s="4" t="s">
        <v>226</v>
      </c>
      <c r="B26" s="4"/>
      <c r="C26" s="238">
        <v>10</v>
      </c>
      <c r="D26" s="4"/>
      <c r="E26" s="6">
        <v>43851</v>
      </c>
      <c r="F26" s="21">
        <v>48.75</v>
      </c>
      <c r="G26" s="7" t="s">
        <v>170</v>
      </c>
      <c r="H26" s="4">
        <v>618</v>
      </c>
      <c r="I26" s="4" t="s">
        <v>171</v>
      </c>
      <c r="J26" s="11"/>
    </row>
    <row r="27" spans="1:10" x14ac:dyDescent="0.25">
      <c r="A27" s="4"/>
      <c r="B27" s="4"/>
      <c r="C27" s="238"/>
      <c r="D27" s="4"/>
      <c r="E27" s="6"/>
      <c r="F27" s="21"/>
      <c r="G27" s="7"/>
      <c r="H27" s="4"/>
      <c r="I27" s="4"/>
      <c r="J27" s="4"/>
    </row>
    <row r="28" spans="1:10" s="20" customFormat="1" ht="15.95" customHeight="1" x14ac:dyDescent="0.2">
      <c r="A28" s="4" t="s">
        <v>41</v>
      </c>
      <c r="B28" s="4"/>
      <c r="C28" s="238">
        <v>224</v>
      </c>
      <c r="D28" s="4"/>
      <c r="E28" s="6"/>
      <c r="F28" s="23">
        <v>29.74</v>
      </c>
      <c r="G28" s="7"/>
      <c r="H28" s="4"/>
      <c r="I28" s="4"/>
      <c r="J28" s="11"/>
    </row>
    <row r="29" spans="1:10" s="20" customFormat="1" ht="15.95" customHeight="1" x14ac:dyDescent="0.2">
      <c r="A29" s="4" t="s">
        <v>42</v>
      </c>
      <c r="B29" s="4"/>
      <c r="C29" s="238">
        <v>224</v>
      </c>
      <c r="D29" s="4"/>
      <c r="E29" s="6"/>
      <c r="F29" s="23">
        <v>92.9</v>
      </c>
      <c r="G29" s="7"/>
      <c r="H29" s="4"/>
      <c r="I29" s="4"/>
      <c r="J29" s="11"/>
    </row>
    <row r="30" spans="1:10" x14ac:dyDescent="0.25">
      <c r="A30" s="4"/>
      <c r="B30" s="4"/>
      <c r="C30" s="238"/>
      <c r="D30" s="4"/>
      <c r="E30" s="6"/>
      <c r="F30" s="23"/>
      <c r="G30" s="7"/>
      <c r="H30" s="4"/>
      <c r="I30" s="4"/>
      <c r="J30" s="11"/>
    </row>
    <row r="31" spans="1:10" ht="16.5" thickBot="1" x14ac:dyDescent="0.3">
      <c r="D31" s="15"/>
      <c r="E31" s="9"/>
    </row>
    <row r="32" spans="1:10" ht="15.75" thickBot="1" x14ac:dyDescent="0.3">
      <c r="E32" s="9"/>
      <c r="F32" s="252">
        <f>SUM(F4:F30)</f>
        <v>3860.77</v>
      </c>
    </row>
    <row r="33" spans="5:5" x14ac:dyDescent="0.25">
      <c r="E33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0"/>
  <sheetViews>
    <sheetView topLeftCell="A22" workbookViewId="0">
      <selection activeCell="A36" sqref="A36:F36"/>
    </sheetView>
  </sheetViews>
  <sheetFormatPr defaultRowHeight="15" x14ac:dyDescent="0.25"/>
  <cols>
    <col min="1" max="1" width="33.42578125" style="8" customWidth="1"/>
    <col min="2" max="2" width="37.42578125" style="8" customWidth="1"/>
    <col min="3" max="3" width="14" style="150" bestFit="1" customWidth="1"/>
    <col min="4" max="4" width="22.7109375" style="8" customWidth="1"/>
    <col min="5" max="5" width="16.7109375" style="8" customWidth="1"/>
    <col min="6" max="6" width="25.85546875" style="22" customWidth="1"/>
    <col min="7" max="7" width="35" style="8" customWidth="1"/>
    <col min="8" max="8" width="23.28515625" style="8" customWidth="1"/>
    <col min="9" max="9" width="20.28515625" style="8" customWidth="1"/>
    <col min="10" max="10" width="25.5703125" style="8" bestFit="1" customWidth="1"/>
    <col min="11" max="16384" width="9.140625" style="8"/>
  </cols>
  <sheetData>
    <row r="1" spans="1:18" ht="15.75" thickBot="1" x14ac:dyDescent="0.3">
      <c r="A1" s="388" t="s">
        <v>227</v>
      </c>
      <c r="B1" s="389"/>
      <c r="C1" s="389"/>
      <c r="D1" s="389"/>
      <c r="E1" s="389"/>
      <c r="F1" s="389"/>
      <c r="G1" s="389"/>
      <c r="H1" s="389"/>
      <c r="I1" s="389"/>
      <c r="J1" s="390"/>
    </row>
    <row r="2" spans="1:18" ht="15.75" thickBot="1" x14ac:dyDescent="0.3">
      <c r="A2" s="20"/>
      <c r="B2" s="20"/>
      <c r="C2" s="261"/>
      <c r="D2" s="20"/>
      <c r="E2" s="20"/>
      <c r="F2" s="243"/>
      <c r="G2" s="20"/>
      <c r="H2" s="244"/>
      <c r="I2" s="20"/>
      <c r="J2" s="20"/>
    </row>
    <row r="3" spans="1:18" x14ac:dyDescent="0.25">
      <c r="A3" s="245" t="s">
        <v>0</v>
      </c>
      <c r="B3" s="246" t="s">
        <v>1</v>
      </c>
      <c r="C3" s="254" t="s">
        <v>384</v>
      </c>
      <c r="D3" s="246" t="s">
        <v>2</v>
      </c>
      <c r="E3" s="247" t="s">
        <v>3</v>
      </c>
      <c r="F3" s="248" t="s">
        <v>4</v>
      </c>
      <c r="G3" s="247" t="s">
        <v>5</v>
      </c>
      <c r="H3" s="249" t="s">
        <v>6</v>
      </c>
      <c r="I3" s="247" t="s">
        <v>7</v>
      </c>
      <c r="J3" s="250" t="s">
        <v>8</v>
      </c>
    </row>
    <row r="4" spans="1:18" s="20" customFormat="1" ht="14.25" x14ac:dyDescent="0.2">
      <c r="A4" s="6" t="s">
        <v>228</v>
      </c>
      <c r="B4" s="6" t="s">
        <v>228</v>
      </c>
      <c r="C4" s="255">
        <v>207</v>
      </c>
      <c r="D4" s="5"/>
      <c r="E4" s="6">
        <v>43685</v>
      </c>
      <c r="F4" s="23">
        <v>90.06</v>
      </c>
      <c r="G4" s="7" t="s">
        <v>229</v>
      </c>
      <c r="H4" s="4">
        <v>799</v>
      </c>
      <c r="I4" s="11" t="s">
        <v>36</v>
      </c>
      <c r="J4" s="33"/>
      <c r="K4" s="19"/>
      <c r="L4" s="30"/>
      <c r="M4" s="30"/>
      <c r="N4" s="19"/>
      <c r="O4" s="19"/>
      <c r="P4" s="31"/>
      <c r="Q4" s="30"/>
      <c r="R4" s="19"/>
    </row>
    <row r="5" spans="1:18" s="20" customFormat="1" ht="14.25" x14ac:dyDescent="0.2">
      <c r="A5" s="4" t="s">
        <v>230</v>
      </c>
      <c r="B5" s="4" t="s">
        <v>230</v>
      </c>
      <c r="C5" s="255">
        <v>209</v>
      </c>
      <c r="D5" s="4">
        <v>116258</v>
      </c>
      <c r="E5" s="6">
        <v>43306</v>
      </c>
      <c r="F5" s="23">
        <v>462.41</v>
      </c>
      <c r="G5" s="4" t="s">
        <v>230</v>
      </c>
      <c r="H5" s="10" t="s">
        <v>13</v>
      </c>
      <c r="I5" s="4" t="s">
        <v>14</v>
      </c>
      <c r="J5" s="28" t="s">
        <v>15</v>
      </c>
      <c r="K5" s="19"/>
      <c r="L5" s="30"/>
      <c r="M5" s="30"/>
      <c r="N5" s="19"/>
      <c r="O5" s="19"/>
      <c r="P5" s="31"/>
      <c r="Q5" s="30"/>
      <c r="R5" s="19"/>
    </row>
    <row r="6" spans="1:18" x14ac:dyDescent="0.25">
      <c r="A6" s="4" t="s">
        <v>231</v>
      </c>
      <c r="B6" s="4" t="s">
        <v>231</v>
      </c>
      <c r="C6" s="255">
        <v>204</v>
      </c>
      <c r="D6" s="4">
        <v>1409333</v>
      </c>
      <c r="E6" s="6">
        <v>43733</v>
      </c>
      <c r="F6" s="38">
        <v>579.79999999999995</v>
      </c>
      <c r="G6" s="7" t="s">
        <v>232</v>
      </c>
      <c r="H6" s="4" t="s">
        <v>10</v>
      </c>
      <c r="I6" s="251" t="s">
        <v>10</v>
      </c>
      <c r="J6" s="39"/>
    </row>
    <row r="7" spans="1:18" s="20" customFormat="1" ht="15.95" customHeight="1" x14ac:dyDescent="0.2">
      <c r="A7" s="11" t="s">
        <v>73</v>
      </c>
      <c r="B7" s="11" t="s">
        <v>73</v>
      </c>
      <c r="C7" s="256">
        <v>233</v>
      </c>
      <c r="D7" s="11"/>
      <c r="E7" s="13">
        <v>43769</v>
      </c>
      <c r="F7" s="23">
        <v>311.14999999999998</v>
      </c>
      <c r="G7" s="14" t="s">
        <v>233</v>
      </c>
      <c r="H7" s="4"/>
      <c r="I7" s="4"/>
      <c r="J7" s="4"/>
    </row>
    <row r="8" spans="1:18" x14ac:dyDescent="0.25">
      <c r="A8" s="4" t="s">
        <v>234</v>
      </c>
      <c r="B8" s="4" t="s">
        <v>234</v>
      </c>
      <c r="C8" s="255">
        <v>59</v>
      </c>
      <c r="D8" s="4"/>
      <c r="E8" s="6">
        <v>43851</v>
      </c>
      <c r="F8" s="21">
        <v>48.75</v>
      </c>
      <c r="G8" s="7" t="s">
        <v>170</v>
      </c>
      <c r="H8" s="4">
        <v>618</v>
      </c>
      <c r="I8" s="4" t="s">
        <v>171</v>
      </c>
      <c r="J8" s="11"/>
    </row>
    <row r="9" spans="1:18" x14ac:dyDescent="0.25">
      <c r="A9" s="4" t="s">
        <v>235</v>
      </c>
      <c r="B9" s="4" t="s">
        <v>206</v>
      </c>
      <c r="C9" s="255">
        <v>236</v>
      </c>
      <c r="D9" s="4">
        <v>2197438</v>
      </c>
      <c r="E9" s="6">
        <v>43881</v>
      </c>
      <c r="F9" s="21">
        <v>59</v>
      </c>
      <c r="G9" s="4" t="s">
        <v>235</v>
      </c>
      <c r="H9" s="4">
        <v>576</v>
      </c>
      <c r="I9" s="4" t="s">
        <v>171</v>
      </c>
      <c r="J9" s="32"/>
    </row>
    <row r="10" spans="1:18" x14ac:dyDescent="0.25">
      <c r="A10" s="4" t="s">
        <v>209</v>
      </c>
      <c r="B10" s="4" t="s">
        <v>210</v>
      </c>
      <c r="C10" s="259">
        <v>237</v>
      </c>
      <c r="D10" s="4">
        <v>285209</v>
      </c>
      <c r="E10" s="6">
        <v>43892</v>
      </c>
      <c r="F10" s="21">
        <v>49.99</v>
      </c>
      <c r="G10" s="4" t="s">
        <v>236</v>
      </c>
      <c r="H10" s="4">
        <v>579</v>
      </c>
      <c r="I10" s="4" t="s">
        <v>36</v>
      </c>
      <c r="J10" s="32"/>
    </row>
    <row r="11" spans="1:18" s="20" customFormat="1" ht="14.25" x14ac:dyDescent="0.2">
      <c r="A11" s="4" t="s">
        <v>238</v>
      </c>
      <c r="B11" s="4" t="s">
        <v>223</v>
      </c>
      <c r="C11" s="259">
        <v>238</v>
      </c>
      <c r="D11" s="4"/>
      <c r="E11" s="6">
        <v>44008</v>
      </c>
      <c r="F11" s="23">
        <v>100</v>
      </c>
      <c r="G11" s="10" t="s">
        <v>237</v>
      </c>
      <c r="H11" s="10" t="s">
        <v>26</v>
      </c>
      <c r="I11" s="4" t="s">
        <v>36</v>
      </c>
      <c r="J11" s="28"/>
    </row>
    <row r="12" spans="1:18" s="20" customFormat="1" ht="15.95" customHeight="1" x14ac:dyDescent="0.2">
      <c r="A12" s="11" t="s">
        <v>239</v>
      </c>
      <c r="B12" s="11" t="s">
        <v>223</v>
      </c>
      <c r="C12" s="255">
        <v>238</v>
      </c>
      <c r="D12" s="11"/>
      <c r="E12" s="13">
        <v>43916</v>
      </c>
      <c r="F12" s="23">
        <v>-800</v>
      </c>
      <c r="G12" s="14" t="s">
        <v>240</v>
      </c>
      <c r="H12" s="4">
        <v>799</v>
      </c>
      <c r="I12" s="4"/>
      <c r="J12" s="37"/>
    </row>
    <row r="13" spans="1:18" s="20" customFormat="1" ht="14.25" x14ac:dyDescent="0.2">
      <c r="A13" s="4" t="s">
        <v>159</v>
      </c>
      <c r="B13" s="4" t="s">
        <v>160</v>
      </c>
      <c r="C13" s="255">
        <v>232</v>
      </c>
      <c r="D13" s="4"/>
      <c r="E13" s="6">
        <v>43944</v>
      </c>
      <c r="F13" s="23">
        <v>108.87</v>
      </c>
      <c r="G13" s="7" t="s">
        <v>161</v>
      </c>
      <c r="H13" s="4" t="s">
        <v>162</v>
      </c>
      <c r="I13" s="4" t="s">
        <v>163</v>
      </c>
      <c r="J13" s="37"/>
      <c r="K13" s="19"/>
      <c r="L13" s="30"/>
      <c r="M13" s="30"/>
      <c r="N13" s="19"/>
      <c r="O13" s="19"/>
      <c r="P13" s="31"/>
      <c r="Q13" s="30"/>
      <c r="R13" s="19"/>
    </row>
    <row r="14" spans="1:18" s="20" customFormat="1" ht="15.95" customHeight="1" x14ac:dyDescent="0.2">
      <c r="A14" s="11" t="s">
        <v>168</v>
      </c>
      <c r="B14" s="11" t="s">
        <v>241</v>
      </c>
      <c r="C14" s="255">
        <v>233</v>
      </c>
      <c r="D14" s="11">
        <v>5216</v>
      </c>
      <c r="E14" s="13">
        <v>43945</v>
      </c>
      <c r="F14" s="23">
        <v>475.8</v>
      </c>
      <c r="G14" s="14" t="s">
        <v>242</v>
      </c>
      <c r="H14" s="4">
        <v>858</v>
      </c>
      <c r="I14" s="4" t="s">
        <v>243</v>
      </c>
      <c r="J14" s="37" t="s">
        <v>244</v>
      </c>
    </row>
    <row r="15" spans="1:18" s="20" customFormat="1" ht="15.95" customHeight="1" x14ac:dyDescent="0.2">
      <c r="A15" s="11" t="s">
        <v>29</v>
      </c>
      <c r="B15" s="11" t="s">
        <v>30</v>
      </c>
      <c r="C15" s="255">
        <v>219</v>
      </c>
      <c r="D15" s="11">
        <v>184826</v>
      </c>
      <c r="E15" s="13">
        <v>43946</v>
      </c>
      <c r="F15" s="23">
        <v>28.4</v>
      </c>
      <c r="G15" s="14" t="s">
        <v>31</v>
      </c>
      <c r="H15" s="4" t="s">
        <v>32</v>
      </c>
      <c r="I15" s="4" t="s">
        <v>43</v>
      </c>
      <c r="J15" s="37"/>
    </row>
    <row r="16" spans="1:18" s="20" customFormat="1" ht="15.95" customHeight="1" x14ac:dyDescent="0.2">
      <c r="A16" s="11" t="s">
        <v>29</v>
      </c>
      <c r="B16" s="11" t="s">
        <v>30</v>
      </c>
      <c r="C16" s="255">
        <v>219</v>
      </c>
      <c r="D16" s="11">
        <v>195353</v>
      </c>
      <c r="E16" s="13">
        <v>43948</v>
      </c>
      <c r="F16" s="23">
        <f>45.8/2</f>
        <v>22.9</v>
      </c>
      <c r="G16" s="14" t="s">
        <v>31</v>
      </c>
      <c r="H16" s="4" t="s">
        <v>32</v>
      </c>
      <c r="I16" s="4" t="s">
        <v>36</v>
      </c>
      <c r="J16" s="37"/>
    </row>
    <row r="17" spans="1:18" s="20" customFormat="1" ht="15.95" customHeight="1" x14ac:dyDescent="0.2">
      <c r="A17" s="11" t="s">
        <v>29</v>
      </c>
      <c r="B17" s="11" t="s">
        <v>30</v>
      </c>
      <c r="C17" s="255">
        <v>219</v>
      </c>
      <c r="D17" s="11">
        <v>195353</v>
      </c>
      <c r="E17" s="13">
        <v>43948</v>
      </c>
      <c r="F17" s="23">
        <v>22.9</v>
      </c>
      <c r="G17" s="14" t="s">
        <v>31</v>
      </c>
      <c r="H17" s="4" t="s">
        <v>32</v>
      </c>
      <c r="I17" s="4" t="s">
        <v>25</v>
      </c>
      <c r="J17" s="37"/>
    </row>
    <row r="18" spans="1:18" x14ac:dyDescent="0.25">
      <c r="A18" s="11" t="s">
        <v>52</v>
      </c>
      <c r="B18" s="11" t="s">
        <v>52</v>
      </c>
      <c r="C18" s="256">
        <v>223</v>
      </c>
      <c r="D18" s="11"/>
      <c r="E18" s="13">
        <v>43951</v>
      </c>
      <c r="F18" s="23">
        <f>570.71/5</f>
        <v>114.14200000000001</v>
      </c>
      <c r="G18" s="14" t="s">
        <v>53</v>
      </c>
      <c r="H18" s="4">
        <v>663</v>
      </c>
      <c r="I18" s="4" t="s">
        <v>191</v>
      </c>
      <c r="J18" s="32"/>
    </row>
    <row r="19" spans="1:18" s="20" customFormat="1" ht="14.25" x14ac:dyDescent="0.2">
      <c r="A19" s="11" t="s">
        <v>52</v>
      </c>
      <c r="B19" s="11" t="s">
        <v>52</v>
      </c>
      <c r="C19" s="256">
        <v>223</v>
      </c>
      <c r="D19" s="11"/>
      <c r="E19" s="13">
        <v>43951</v>
      </c>
      <c r="F19" s="23">
        <v>114.14200000000001</v>
      </c>
      <c r="G19" s="14" t="s">
        <v>53</v>
      </c>
      <c r="H19" s="4">
        <v>663</v>
      </c>
      <c r="I19" s="4" t="s">
        <v>34</v>
      </c>
      <c r="J19" s="43"/>
    </row>
    <row r="20" spans="1:18" s="20" customFormat="1" ht="14.25" x14ac:dyDescent="0.2">
      <c r="A20" s="11" t="s">
        <v>52</v>
      </c>
      <c r="B20" s="11" t="s">
        <v>52</v>
      </c>
      <c r="C20" s="255">
        <v>223</v>
      </c>
      <c r="D20" s="11"/>
      <c r="E20" s="13">
        <v>43951</v>
      </c>
      <c r="F20" s="23">
        <v>114.14200000000001</v>
      </c>
      <c r="G20" s="14" t="s">
        <v>53</v>
      </c>
      <c r="H20" s="4">
        <v>663</v>
      </c>
      <c r="I20" s="4" t="s">
        <v>33</v>
      </c>
      <c r="J20" s="43"/>
    </row>
    <row r="21" spans="1:18" s="20" customFormat="1" ht="14.25" x14ac:dyDescent="0.2">
      <c r="A21" s="4" t="s">
        <v>52</v>
      </c>
      <c r="B21" s="4" t="s">
        <v>52</v>
      </c>
      <c r="C21" s="255">
        <v>223</v>
      </c>
      <c r="D21" s="4"/>
      <c r="E21" s="6">
        <v>43951</v>
      </c>
      <c r="F21" s="21">
        <v>114.14200000000001</v>
      </c>
      <c r="G21" s="4" t="s">
        <v>53</v>
      </c>
      <c r="H21" s="4">
        <v>663</v>
      </c>
      <c r="I21" s="4" t="s">
        <v>43</v>
      </c>
      <c r="J21" s="28"/>
    </row>
    <row r="22" spans="1:18" x14ac:dyDescent="0.25">
      <c r="A22" s="4" t="s">
        <v>52</v>
      </c>
      <c r="B22" s="4" t="s">
        <v>52</v>
      </c>
      <c r="C22" s="255">
        <v>223</v>
      </c>
      <c r="D22" s="4"/>
      <c r="E22" s="6">
        <v>43951</v>
      </c>
      <c r="F22" s="21">
        <v>114.14200000000001</v>
      </c>
      <c r="G22" s="4" t="s">
        <v>53</v>
      </c>
      <c r="H22" s="4">
        <v>663</v>
      </c>
      <c r="I22" s="4" t="s">
        <v>194</v>
      </c>
      <c r="J22" s="32"/>
    </row>
    <row r="23" spans="1:18" x14ac:dyDescent="0.25">
      <c r="A23" s="4" t="s">
        <v>16</v>
      </c>
      <c r="B23" s="4" t="s">
        <v>16</v>
      </c>
      <c r="C23" s="255">
        <v>10</v>
      </c>
      <c r="D23" s="4"/>
      <c r="E23" s="6">
        <v>43952</v>
      </c>
      <c r="F23" s="23">
        <v>116.02</v>
      </c>
      <c r="G23" s="10" t="s">
        <v>17</v>
      </c>
      <c r="H23" s="10" t="s">
        <v>18</v>
      </c>
      <c r="I23" s="4" t="s">
        <v>19</v>
      </c>
      <c r="J23" s="32"/>
    </row>
    <row r="24" spans="1:18" x14ac:dyDescent="0.25">
      <c r="A24" s="4" t="s">
        <v>20</v>
      </c>
      <c r="B24" s="4" t="s">
        <v>20</v>
      </c>
      <c r="C24" s="255">
        <v>32</v>
      </c>
      <c r="D24" s="4"/>
      <c r="E24" s="6">
        <v>43954</v>
      </c>
      <c r="F24" s="23">
        <f>897.84*0.5</f>
        <v>448.92</v>
      </c>
      <c r="G24" s="10" t="s">
        <v>17</v>
      </c>
      <c r="H24" s="10" t="s">
        <v>18</v>
      </c>
      <c r="I24" s="4" t="s">
        <v>24</v>
      </c>
      <c r="J24" s="33"/>
    </row>
    <row r="25" spans="1:18" s="20" customFormat="1" ht="14.25" x14ac:dyDescent="0.2">
      <c r="A25" s="4" t="s">
        <v>20</v>
      </c>
      <c r="B25" s="4" t="s">
        <v>20</v>
      </c>
      <c r="C25" s="255">
        <v>32</v>
      </c>
      <c r="D25" s="4"/>
      <c r="E25" s="6">
        <v>43954</v>
      </c>
      <c r="F25" s="23">
        <f>897.84*0.355</f>
        <v>318.73320000000001</v>
      </c>
      <c r="G25" s="10" t="s">
        <v>17</v>
      </c>
      <c r="H25" s="10" t="s">
        <v>18</v>
      </c>
      <c r="I25" s="4" t="s">
        <v>14</v>
      </c>
      <c r="J25" s="4"/>
      <c r="K25" s="19"/>
      <c r="L25" s="30"/>
      <c r="M25" s="30"/>
      <c r="N25" s="19"/>
      <c r="O25" s="19"/>
      <c r="P25" s="31"/>
      <c r="Q25" s="30"/>
      <c r="R25" s="19"/>
    </row>
    <row r="26" spans="1:18" x14ac:dyDescent="0.25">
      <c r="A26" s="4" t="s">
        <v>20</v>
      </c>
      <c r="B26" s="4" t="s">
        <v>20</v>
      </c>
      <c r="C26" s="255">
        <v>32</v>
      </c>
      <c r="D26" s="4"/>
      <c r="E26" s="6">
        <v>43954</v>
      </c>
      <c r="F26" s="23">
        <f>897.84*0.145</f>
        <v>130.18680000000001</v>
      </c>
      <c r="G26" s="10" t="s">
        <v>17</v>
      </c>
      <c r="H26" s="10" t="s">
        <v>18</v>
      </c>
      <c r="I26" s="4" t="s">
        <v>19</v>
      </c>
      <c r="J26" s="32"/>
    </row>
    <row r="27" spans="1:18" x14ac:dyDescent="0.25">
      <c r="A27" s="45" t="s">
        <v>245</v>
      </c>
      <c r="B27" s="45" t="s">
        <v>245</v>
      </c>
      <c r="C27" s="260">
        <v>239</v>
      </c>
      <c r="D27" s="45"/>
      <c r="E27" s="46">
        <v>43962</v>
      </c>
      <c r="F27" s="47">
        <v>152.5</v>
      </c>
      <c r="G27" s="48"/>
      <c r="H27" s="49">
        <v>699</v>
      </c>
      <c r="I27" s="49" t="s">
        <v>247</v>
      </c>
      <c r="J27" s="50" t="s">
        <v>246</v>
      </c>
    </row>
    <row r="28" spans="1:18" x14ac:dyDescent="0.25">
      <c r="A28" s="54" t="s">
        <v>248</v>
      </c>
      <c r="B28" s="54" t="s">
        <v>248</v>
      </c>
      <c r="C28" s="262">
        <v>240</v>
      </c>
      <c r="D28" s="54"/>
      <c r="E28" s="55">
        <v>43963</v>
      </c>
      <c r="F28" s="35">
        <v>2130.5700000000002</v>
      </c>
      <c r="G28" s="56" t="s">
        <v>254</v>
      </c>
      <c r="H28" s="36">
        <v>554</v>
      </c>
      <c r="I28" s="36" t="s">
        <v>247</v>
      </c>
      <c r="J28" s="57"/>
    </row>
    <row r="29" spans="1:18" x14ac:dyDescent="0.25">
      <c r="A29" s="4" t="s">
        <v>74</v>
      </c>
      <c r="B29" s="4" t="s">
        <v>74</v>
      </c>
      <c r="C29" s="263">
        <v>110</v>
      </c>
      <c r="D29" s="4"/>
      <c r="E29" s="6">
        <v>43963</v>
      </c>
      <c r="F29" s="21">
        <v>6.99</v>
      </c>
      <c r="G29" s="4"/>
      <c r="H29" s="4">
        <v>543</v>
      </c>
      <c r="I29" s="4"/>
      <c r="J29" s="32"/>
    </row>
    <row r="30" spans="1:18" x14ac:dyDescent="0.25">
      <c r="A30" s="51" t="s">
        <v>249</v>
      </c>
      <c r="B30" s="51" t="s">
        <v>249</v>
      </c>
      <c r="C30" s="264">
        <v>241</v>
      </c>
      <c r="D30" s="51"/>
      <c r="E30" s="52">
        <v>43967</v>
      </c>
      <c r="F30" s="53">
        <v>735.6</v>
      </c>
      <c r="G30" s="51" t="s">
        <v>250</v>
      </c>
      <c r="H30" s="51" t="s">
        <v>162</v>
      </c>
      <c r="I30" s="51" t="s">
        <v>11</v>
      </c>
      <c r="J30" s="32"/>
    </row>
    <row r="31" spans="1:18" x14ac:dyDescent="0.25">
      <c r="A31" s="51" t="s">
        <v>251</v>
      </c>
      <c r="B31" s="51" t="s">
        <v>251</v>
      </c>
      <c r="C31" s="264">
        <v>242</v>
      </c>
      <c r="D31" s="51"/>
      <c r="E31" s="52">
        <v>43969</v>
      </c>
      <c r="F31" s="53">
        <v>40</v>
      </c>
      <c r="G31" s="51" t="s">
        <v>252</v>
      </c>
      <c r="H31" s="51">
        <v>699</v>
      </c>
      <c r="I31" s="51" t="s">
        <v>253</v>
      </c>
      <c r="J31" s="32"/>
    </row>
    <row r="32" spans="1:18" x14ac:dyDescent="0.25">
      <c r="A32" s="4" t="s">
        <v>29</v>
      </c>
      <c r="B32" s="4" t="s">
        <v>30</v>
      </c>
      <c r="C32" s="263">
        <v>219</v>
      </c>
      <c r="D32" s="4">
        <v>135419</v>
      </c>
      <c r="E32" s="6">
        <v>43972</v>
      </c>
      <c r="F32" s="21">
        <v>28.4</v>
      </c>
      <c r="G32" s="4" t="s">
        <v>31</v>
      </c>
      <c r="H32" s="4" t="s">
        <v>32</v>
      </c>
      <c r="I32" s="4" t="s">
        <v>25</v>
      </c>
      <c r="J32" s="32"/>
    </row>
    <row r="33" spans="1:10" x14ac:dyDescent="0.25">
      <c r="A33" s="51" t="s">
        <v>159</v>
      </c>
      <c r="B33" s="51" t="s">
        <v>160</v>
      </c>
      <c r="C33" s="264">
        <v>232</v>
      </c>
      <c r="D33" s="51"/>
      <c r="E33" s="52">
        <v>43974</v>
      </c>
      <c r="F33" s="53">
        <v>111.72</v>
      </c>
      <c r="G33" s="51" t="s">
        <v>161</v>
      </c>
      <c r="H33" s="51" t="s">
        <v>162</v>
      </c>
      <c r="I33" s="51" t="s">
        <v>163</v>
      </c>
      <c r="J33" s="32"/>
    </row>
    <row r="34" spans="1:10" x14ac:dyDescent="0.25">
      <c r="A34" s="51"/>
      <c r="B34" s="51"/>
      <c r="C34" s="264"/>
      <c r="D34" s="51"/>
      <c r="E34" s="52"/>
      <c r="F34" s="53"/>
      <c r="G34" s="51"/>
      <c r="H34" s="51"/>
      <c r="I34" s="51"/>
      <c r="J34" s="32"/>
    </row>
    <row r="35" spans="1:10" s="20" customFormat="1" ht="15.95" customHeight="1" x14ac:dyDescent="0.2">
      <c r="A35" s="4" t="s">
        <v>41</v>
      </c>
      <c r="B35" s="4"/>
      <c r="C35" s="263"/>
      <c r="D35" s="4"/>
      <c r="E35" s="6"/>
      <c r="F35" s="23"/>
      <c r="G35" s="7"/>
      <c r="H35" s="4"/>
      <c r="I35" s="4"/>
      <c r="J35" s="11"/>
    </row>
    <row r="36" spans="1:10" s="20" customFormat="1" ht="15.95" customHeight="1" x14ac:dyDescent="0.2">
      <c r="A36" s="4" t="s">
        <v>42</v>
      </c>
      <c r="B36" s="4"/>
      <c r="C36" s="263"/>
      <c r="D36" s="4"/>
      <c r="E36" s="6"/>
      <c r="F36" s="23">
        <v>300.36</v>
      </c>
      <c r="G36" s="7"/>
      <c r="H36" s="4"/>
      <c r="I36" s="4"/>
      <c r="J36" s="11"/>
    </row>
    <row r="37" spans="1:10" x14ac:dyDescent="0.25">
      <c r="A37" s="4"/>
      <c r="B37" s="4"/>
      <c r="C37" s="263"/>
      <c r="D37" s="4"/>
      <c r="E37" s="6"/>
      <c r="F37" s="23"/>
      <c r="G37" s="7"/>
      <c r="H37" s="4"/>
      <c r="I37" s="4"/>
      <c r="J37" s="11"/>
    </row>
    <row r="38" spans="1:10" ht="16.5" thickBot="1" x14ac:dyDescent="0.3">
      <c r="D38" s="15"/>
      <c r="E38" s="9"/>
    </row>
    <row r="39" spans="1:10" ht="15.75" thickBot="1" x14ac:dyDescent="0.3">
      <c r="E39" s="9"/>
      <c r="F39" s="252">
        <f>SUM(F4:F37)</f>
        <v>6650.7400000000007</v>
      </c>
    </row>
    <row r="40" spans="1:10" x14ac:dyDescent="0.25">
      <c r="E40" s="9"/>
    </row>
  </sheetData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9"/>
  <sheetViews>
    <sheetView showGridLines="0" topLeftCell="A20" workbookViewId="0">
      <selection activeCell="A28" sqref="A28"/>
    </sheetView>
  </sheetViews>
  <sheetFormatPr defaultColWidth="9.140625" defaultRowHeight="15" x14ac:dyDescent="0.25"/>
  <cols>
    <col min="1" max="1" width="41.140625" style="62" bestFit="1" customWidth="1"/>
    <col min="2" max="2" width="37.42578125" style="62" customWidth="1"/>
    <col min="3" max="3" width="14" style="282" bestFit="1" customWidth="1"/>
    <col min="4" max="4" width="22.7109375" style="62" customWidth="1"/>
    <col min="5" max="5" width="16.7109375" style="62" customWidth="1"/>
    <col min="6" max="6" width="25.85546875" style="64" customWidth="1"/>
    <col min="7" max="7" width="35" style="62" customWidth="1"/>
    <col min="8" max="8" width="23.28515625" style="62" customWidth="1"/>
    <col min="9" max="9" width="20.28515625" style="62" customWidth="1"/>
    <col min="10" max="10" width="25.5703125" style="62" bestFit="1" customWidth="1"/>
    <col min="11" max="16384" width="9.140625" style="61"/>
  </cols>
  <sheetData>
    <row r="1" spans="1:10" x14ac:dyDescent="0.25">
      <c r="A1" s="391" t="s">
        <v>255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0" ht="15.75" thickBot="1" x14ac:dyDescent="0.3">
      <c r="A2" s="31"/>
      <c r="B2" s="31"/>
      <c r="C2" s="276"/>
      <c r="D2" s="31"/>
      <c r="E2" s="31"/>
      <c r="F2" s="60"/>
      <c r="G2" s="31"/>
      <c r="H2" s="265"/>
      <c r="I2" s="31"/>
      <c r="J2" s="31"/>
    </row>
    <row r="3" spans="1:10" x14ac:dyDescent="0.25">
      <c r="A3" s="266" t="s">
        <v>0</v>
      </c>
      <c r="B3" s="267" t="s">
        <v>1</v>
      </c>
      <c r="C3" s="254" t="s">
        <v>384</v>
      </c>
      <c r="D3" s="267" t="s">
        <v>2</v>
      </c>
      <c r="E3" s="268" t="s">
        <v>3</v>
      </c>
      <c r="F3" s="80" t="s">
        <v>4</v>
      </c>
      <c r="G3" s="268" t="s">
        <v>5</v>
      </c>
      <c r="H3" s="269" t="s">
        <v>6</v>
      </c>
      <c r="I3" s="268" t="s">
        <v>7</v>
      </c>
      <c r="J3" s="270" t="s">
        <v>8</v>
      </c>
    </row>
    <row r="4" spans="1:10" x14ac:dyDescent="0.25">
      <c r="A4" s="83" t="s">
        <v>267</v>
      </c>
      <c r="B4" s="83" t="s">
        <v>267</v>
      </c>
      <c r="C4" s="238">
        <v>59</v>
      </c>
      <c r="D4" s="4"/>
      <c r="E4" s="6">
        <v>43851</v>
      </c>
      <c r="F4" s="7">
        <v>48.75</v>
      </c>
      <c r="G4" s="7" t="s">
        <v>170</v>
      </c>
      <c r="H4" s="4">
        <v>618</v>
      </c>
      <c r="I4" s="4" t="s">
        <v>171</v>
      </c>
      <c r="J4" s="86"/>
    </row>
    <row r="5" spans="1:10" s="31" customFormat="1" ht="14.25" x14ac:dyDescent="0.2">
      <c r="A5" s="83" t="s">
        <v>261</v>
      </c>
      <c r="B5" s="4" t="s">
        <v>206</v>
      </c>
      <c r="C5" s="238">
        <v>236</v>
      </c>
      <c r="D5" s="4">
        <v>2197438</v>
      </c>
      <c r="E5" s="6">
        <v>43881</v>
      </c>
      <c r="F5" s="7">
        <v>59</v>
      </c>
      <c r="G5" s="4" t="s">
        <v>261</v>
      </c>
      <c r="H5" s="4">
        <v>576</v>
      </c>
      <c r="I5" s="4" t="s">
        <v>171</v>
      </c>
      <c r="J5" s="88"/>
    </row>
    <row r="6" spans="1:10" s="31" customFormat="1" ht="15.95" customHeight="1" x14ac:dyDescent="0.2">
      <c r="A6" s="83" t="s">
        <v>209</v>
      </c>
      <c r="B6" s="4" t="s">
        <v>210</v>
      </c>
      <c r="C6" s="238">
        <v>237</v>
      </c>
      <c r="D6" s="4">
        <v>285209</v>
      </c>
      <c r="E6" s="6">
        <v>43892</v>
      </c>
      <c r="F6" s="7">
        <v>49.99</v>
      </c>
      <c r="G6" s="4" t="s">
        <v>262</v>
      </c>
      <c r="H6" s="4">
        <v>579</v>
      </c>
      <c r="I6" s="4" t="s">
        <v>36</v>
      </c>
      <c r="J6" s="84"/>
    </row>
    <row r="7" spans="1:10" s="31" customFormat="1" ht="14.25" customHeight="1" x14ac:dyDescent="0.2">
      <c r="A7" s="83" t="s">
        <v>268</v>
      </c>
      <c r="B7" s="4" t="s">
        <v>223</v>
      </c>
      <c r="C7" s="238">
        <v>238</v>
      </c>
      <c r="D7" s="4"/>
      <c r="E7" s="6">
        <v>44008</v>
      </c>
      <c r="F7" s="58">
        <v>100</v>
      </c>
      <c r="G7" s="10" t="s">
        <v>263</v>
      </c>
      <c r="H7" s="10" t="s">
        <v>26</v>
      </c>
      <c r="I7" s="4" t="s">
        <v>36</v>
      </c>
      <c r="J7" s="84"/>
    </row>
    <row r="8" spans="1:10" s="31" customFormat="1" ht="14.25" customHeight="1" x14ac:dyDescent="0.2">
      <c r="A8" s="83" t="s">
        <v>29</v>
      </c>
      <c r="B8" s="4" t="s">
        <v>30</v>
      </c>
      <c r="C8" s="238">
        <v>219</v>
      </c>
      <c r="D8" s="4">
        <v>213431</v>
      </c>
      <c r="E8" s="6">
        <v>43978</v>
      </c>
      <c r="F8" s="58">
        <v>22.9</v>
      </c>
      <c r="G8" s="10" t="s">
        <v>31</v>
      </c>
      <c r="H8" s="10" t="s">
        <v>32</v>
      </c>
      <c r="I8" s="4" t="s">
        <v>36</v>
      </c>
      <c r="J8" s="84"/>
    </row>
    <row r="9" spans="1:10" s="31" customFormat="1" ht="14.25" customHeight="1" x14ac:dyDescent="0.2">
      <c r="A9" s="83" t="s">
        <v>29</v>
      </c>
      <c r="B9" s="4" t="s">
        <v>30</v>
      </c>
      <c r="C9" s="238">
        <v>219</v>
      </c>
      <c r="D9" s="4">
        <v>213431</v>
      </c>
      <c r="E9" s="6">
        <v>43978</v>
      </c>
      <c r="F9" s="58">
        <v>22.9</v>
      </c>
      <c r="G9" s="10" t="s">
        <v>31</v>
      </c>
      <c r="H9" s="10" t="s">
        <v>32</v>
      </c>
      <c r="I9" s="4" t="s">
        <v>25</v>
      </c>
      <c r="J9" s="84"/>
    </row>
    <row r="10" spans="1:10" s="31" customFormat="1" ht="14.25" customHeight="1" x14ac:dyDescent="0.2">
      <c r="A10" s="87" t="s">
        <v>16</v>
      </c>
      <c r="B10" s="90" t="s">
        <v>16</v>
      </c>
      <c r="C10" s="277">
        <v>10</v>
      </c>
      <c r="D10" s="11"/>
      <c r="E10" s="13">
        <v>43983</v>
      </c>
      <c r="F10" s="58">
        <v>116.02</v>
      </c>
      <c r="G10" s="14" t="s">
        <v>17</v>
      </c>
      <c r="H10" s="4" t="s">
        <v>18</v>
      </c>
      <c r="I10" s="4" t="s">
        <v>19</v>
      </c>
      <c r="J10" s="88"/>
    </row>
    <row r="11" spans="1:10" s="31" customFormat="1" ht="14.25" customHeight="1" x14ac:dyDescent="0.2">
      <c r="A11" s="83" t="s">
        <v>29</v>
      </c>
      <c r="B11" s="4" t="s">
        <v>30</v>
      </c>
      <c r="C11" s="238">
        <v>219</v>
      </c>
      <c r="D11" s="4">
        <v>22047</v>
      </c>
      <c r="E11" s="6">
        <v>43983</v>
      </c>
      <c r="F11" s="58">
        <v>28.4</v>
      </c>
      <c r="G11" s="10" t="s">
        <v>31</v>
      </c>
      <c r="H11" s="10" t="s">
        <v>32</v>
      </c>
      <c r="I11" s="4" t="s">
        <v>43</v>
      </c>
      <c r="J11" s="84"/>
    </row>
    <row r="12" spans="1:10" s="31" customFormat="1" ht="14.25" customHeight="1" x14ac:dyDescent="0.2">
      <c r="A12" s="83" t="s">
        <v>20</v>
      </c>
      <c r="B12" s="83" t="s">
        <v>20</v>
      </c>
      <c r="C12" s="238">
        <v>32</v>
      </c>
      <c r="D12" s="4"/>
      <c r="E12" s="6">
        <v>43984</v>
      </c>
      <c r="F12" s="58">
        <f>894.05*0.5</f>
        <v>447.02499999999998</v>
      </c>
      <c r="G12" s="10" t="s">
        <v>17</v>
      </c>
      <c r="H12" s="10" t="s">
        <v>18</v>
      </c>
      <c r="I12" s="4" t="s">
        <v>24</v>
      </c>
      <c r="J12" s="84"/>
    </row>
    <row r="13" spans="1:10" s="31" customFormat="1" ht="14.25" customHeight="1" x14ac:dyDescent="0.2">
      <c r="A13" s="83" t="s">
        <v>20</v>
      </c>
      <c r="B13" s="83" t="s">
        <v>20</v>
      </c>
      <c r="C13" s="238">
        <v>32</v>
      </c>
      <c r="D13" s="4"/>
      <c r="E13" s="6">
        <v>43984</v>
      </c>
      <c r="F13" s="58">
        <f>894.05*0.355</f>
        <v>317.38774999999998</v>
      </c>
      <c r="G13" s="10" t="s">
        <v>17</v>
      </c>
      <c r="H13" s="10" t="s">
        <v>18</v>
      </c>
      <c r="I13" s="4" t="s">
        <v>14</v>
      </c>
      <c r="J13" s="84"/>
    </row>
    <row r="14" spans="1:10" s="31" customFormat="1" ht="14.25" customHeight="1" x14ac:dyDescent="0.2">
      <c r="A14" s="83" t="s">
        <v>20</v>
      </c>
      <c r="B14" s="83" t="s">
        <v>20</v>
      </c>
      <c r="C14" s="238">
        <v>32</v>
      </c>
      <c r="D14" s="4"/>
      <c r="E14" s="6">
        <v>43984</v>
      </c>
      <c r="F14" s="58">
        <f>894.05*0.145</f>
        <v>129.63724999999999</v>
      </c>
      <c r="G14" s="10" t="s">
        <v>17</v>
      </c>
      <c r="H14" s="10" t="s">
        <v>18</v>
      </c>
      <c r="I14" s="4" t="s">
        <v>19</v>
      </c>
      <c r="J14" s="84"/>
    </row>
    <row r="15" spans="1:10" s="31" customFormat="1" ht="14.25" customHeight="1" x14ac:dyDescent="0.2">
      <c r="A15" s="83" t="s">
        <v>278</v>
      </c>
      <c r="B15" s="4" t="s">
        <v>264</v>
      </c>
      <c r="C15" s="238">
        <v>209</v>
      </c>
      <c r="D15" s="4"/>
      <c r="E15" s="6">
        <v>43984</v>
      </c>
      <c r="F15" s="58">
        <v>128.6</v>
      </c>
      <c r="G15" s="10" t="s">
        <v>279</v>
      </c>
      <c r="H15" s="10" t="s">
        <v>13</v>
      </c>
      <c r="I15" s="4" t="s">
        <v>25</v>
      </c>
      <c r="J15" s="84"/>
    </row>
    <row r="16" spans="1:10" s="31" customFormat="1" ht="14.25" customHeight="1" x14ac:dyDescent="0.2">
      <c r="A16" s="4" t="s">
        <v>74</v>
      </c>
      <c r="B16" s="4" t="s">
        <v>74</v>
      </c>
      <c r="C16" s="238">
        <v>543</v>
      </c>
      <c r="D16" s="4"/>
      <c r="E16" s="6">
        <v>43990</v>
      </c>
      <c r="F16" s="7">
        <v>6.99</v>
      </c>
      <c r="G16" s="4"/>
      <c r="H16" s="4">
        <v>543</v>
      </c>
      <c r="I16" s="4"/>
      <c r="J16" s="32"/>
    </row>
    <row r="17" spans="1:10" s="31" customFormat="1" ht="14.25" customHeight="1" x14ac:dyDescent="0.2">
      <c r="A17" s="87" t="s">
        <v>16</v>
      </c>
      <c r="B17" s="90" t="s">
        <v>16</v>
      </c>
      <c r="C17" s="277">
        <v>10</v>
      </c>
      <c r="D17" s="11"/>
      <c r="E17" s="13">
        <v>43990</v>
      </c>
      <c r="F17" s="58">
        <v>190.8</v>
      </c>
      <c r="G17" s="14" t="s">
        <v>17</v>
      </c>
      <c r="H17" s="4" t="s">
        <v>18</v>
      </c>
      <c r="I17" s="4" t="s">
        <v>269</v>
      </c>
      <c r="J17" s="88"/>
    </row>
    <row r="18" spans="1:10" s="31" customFormat="1" ht="14.25" customHeight="1" x14ac:dyDescent="0.2">
      <c r="A18" s="83" t="s">
        <v>245</v>
      </c>
      <c r="B18" s="4" t="s">
        <v>245</v>
      </c>
      <c r="C18" s="238">
        <v>239</v>
      </c>
      <c r="D18" s="4"/>
      <c r="E18" s="6">
        <v>43993</v>
      </c>
      <c r="F18" s="58">
        <v>128.75</v>
      </c>
      <c r="G18" s="10" t="s">
        <v>271</v>
      </c>
      <c r="H18" s="10" t="s">
        <v>18</v>
      </c>
      <c r="I18" s="4" t="s">
        <v>247</v>
      </c>
      <c r="J18" s="84" t="s">
        <v>270</v>
      </c>
    </row>
    <row r="19" spans="1:10" s="31" customFormat="1" ht="14.25" customHeight="1" x14ac:dyDescent="0.2">
      <c r="A19" s="83" t="s">
        <v>272</v>
      </c>
      <c r="B19" s="4" t="s">
        <v>273</v>
      </c>
      <c r="C19" s="238">
        <v>12</v>
      </c>
      <c r="D19" s="4">
        <v>7438791</v>
      </c>
      <c r="E19" s="6">
        <v>43997</v>
      </c>
      <c r="F19" s="58">
        <v>58.28</v>
      </c>
      <c r="G19" s="10" t="s">
        <v>274</v>
      </c>
      <c r="H19" s="10" t="s">
        <v>386</v>
      </c>
      <c r="I19" s="4" t="s">
        <v>36</v>
      </c>
      <c r="J19" s="84"/>
    </row>
    <row r="20" spans="1:10" s="31" customFormat="1" ht="14.25" customHeight="1" x14ac:dyDescent="0.2">
      <c r="A20" s="275" t="s">
        <v>275</v>
      </c>
      <c r="B20" s="4" t="s">
        <v>275</v>
      </c>
      <c r="C20" s="238">
        <v>243</v>
      </c>
      <c r="D20" s="4"/>
      <c r="E20" s="6">
        <v>43997</v>
      </c>
      <c r="F20" s="58">
        <v>79.900000000000006</v>
      </c>
      <c r="G20" s="10"/>
      <c r="H20" s="10" t="s">
        <v>162</v>
      </c>
      <c r="I20" s="4" t="s">
        <v>280</v>
      </c>
      <c r="J20" s="84"/>
    </row>
    <row r="21" spans="1:10" s="31" customFormat="1" ht="14.25" customHeight="1" x14ac:dyDescent="0.2">
      <c r="A21" s="83" t="s">
        <v>276</v>
      </c>
      <c r="B21" s="4" t="s">
        <v>276</v>
      </c>
      <c r="C21" s="238">
        <v>244</v>
      </c>
      <c r="D21" s="4"/>
      <c r="E21" s="6">
        <v>44001</v>
      </c>
      <c r="F21" s="58">
        <v>84.39</v>
      </c>
      <c r="G21" s="10" t="s">
        <v>277</v>
      </c>
      <c r="H21" s="31">
        <v>554</v>
      </c>
      <c r="I21" s="4" t="s">
        <v>269</v>
      </c>
      <c r="J21" s="10" t="s">
        <v>281</v>
      </c>
    </row>
    <row r="22" spans="1:10" s="31" customFormat="1" ht="14.25" customHeight="1" x14ac:dyDescent="0.2">
      <c r="A22" s="83" t="s">
        <v>29</v>
      </c>
      <c r="B22" s="4" t="s">
        <v>30</v>
      </c>
      <c r="C22" s="238">
        <v>214</v>
      </c>
      <c r="D22" s="4">
        <v>238182</v>
      </c>
      <c r="E22" s="6">
        <v>44003</v>
      </c>
      <c r="F22" s="7">
        <v>28.4</v>
      </c>
      <c r="G22" s="4" t="s">
        <v>31</v>
      </c>
      <c r="H22" s="4" t="s">
        <v>32</v>
      </c>
      <c r="I22" s="4" t="s">
        <v>25</v>
      </c>
      <c r="J22" s="84"/>
    </row>
    <row r="23" spans="1:10" x14ac:dyDescent="0.25">
      <c r="A23" s="81" t="s">
        <v>256</v>
      </c>
      <c r="B23" s="81" t="s">
        <v>391</v>
      </c>
      <c r="C23" s="238">
        <v>207</v>
      </c>
      <c r="D23" s="5"/>
      <c r="E23" s="6">
        <v>43685</v>
      </c>
      <c r="F23" s="58">
        <v>90.06</v>
      </c>
      <c r="G23" s="7" t="s">
        <v>257</v>
      </c>
      <c r="H23" s="4">
        <v>799</v>
      </c>
      <c r="I23" s="11" t="s">
        <v>36</v>
      </c>
      <c r="J23" s="84"/>
    </row>
    <row r="24" spans="1:10" s="31" customFormat="1" ht="14.25" customHeight="1" x14ac:dyDescent="0.2">
      <c r="A24" s="83" t="s">
        <v>258</v>
      </c>
      <c r="B24" s="4" t="s">
        <v>230</v>
      </c>
      <c r="C24" s="238">
        <v>209</v>
      </c>
      <c r="D24" s="4">
        <v>116258</v>
      </c>
      <c r="E24" s="6">
        <v>43306</v>
      </c>
      <c r="F24" s="58">
        <v>462.41</v>
      </c>
      <c r="G24" s="10" t="s">
        <v>258</v>
      </c>
      <c r="H24" s="10" t="s">
        <v>13</v>
      </c>
      <c r="I24" s="4" t="s">
        <v>14</v>
      </c>
      <c r="J24" s="84"/>
    </row>
    <row r="25" spans="1:10" x14ac:dyDescent="0.25">
      <c r="A25" s="83" t="s">
        <v>259</v>
      </c>
      <c r="B25" s="4" t="s">
        <v>259</v>
      </c>
      <c r="C25" s="238">
        <v>204</v>
      </c>
      <c r="D25" s="4">
        <v>1409333</v>
      </c>
      <c r="E25" s="6">
        <v>43733</v>
      </c>
      <c r="F25" s="59">
        <v>579.79999999999995</v>
      </c>
      <c r="G25" s="7" t="s">
        <v>260</v>
      </c>
      <c r="H25" s="4">
        <v>765</v>
      </c>
      <c r="I25" s="4" t="s">
        <v>10</v>
      </c>
      <c r="J25" s="86"/>
    </row>
    <row r="26" spans="1:10" x14ac:dyDescent="0.25">
      <c r="A26" s="87" t="s">
        <v>73</v>
      </c>
      <c r="B26" s="11" t="s">
        <v>265</v>
      </c>
      <c r="C26" s="239">
        <v>233</v>
      </c>
      <c r="D26" s="11"/>
      <c r="E26" s="13">
        <v>43769</v>
      </c>
      <c r="F26" s="58">
        <v>311.14999999999998</v>
      </c>
      <c r="G26" s="14" t="s">
        <v>266</v>
      </c>
      <c r="H26" s="4">
        <v>579</v>
      </c>
      <c r="I26" s="4"/>
      <c r="J26" s="86"/>
    </row>
    <row r="27" spans="1:10" s="31" customFormat="1" ht="14.25" customHeight="1" x14ac:dyDescent="0.2">
      <c r="A27" s="83"/>
      <c r="B27" s="4"/>
      <c r="C27" s="238"/>
      <c r="D27" s="4"/>
      <c r="E27" s="6"/>
      <c r="F27" s="58"/>
      <c r="G27" s="10"/>
      <c r="H27" s="10"/>
      <c r="I27" s="4"/>
      <c r="J27" s="84"/>
    </row>
    <row r="28" spans="1:10" x14ac:dyDescent="0.25">
      <c r="A28" s="87" t="s">
        <v>41</v>
      </c>
      <c r="B28" s="11"/>
      <c r="C28" s="239">
        <v>224</v>
      </c>
      <c r="D28" s="11"/>
      <c r="E28" s="13"/>
      <c r="F28" s="58"/>
      <c r="G28" s="14"/>
      <c r="H28" s="4"/>
      <c r="I28" s="4"/>
      <c r="J28" s="86"/>
    </row>
    <row r="29" spans="1:10" s="31" customFormat="1" ht="15.95" customHeight="1" x14ac:dyDescent="0.2">
      <c r="A29" s="83" t="s">
        <v>42</v>
      </c>
      <c r="B29" s="4"/>
      <c r="C29" s="238">
        <v>224</v>
      </c>
      <c r="D29" s="4"/>
      <c r="E29" s="6"/>
      <c r="F29" s="7">
        <v>70.63</v>
      </c>
      <c r="G29" s="4"/>
      <c r="H29" s="4"/>
      <c r="I29" s="4"/>
      <c r="J29" s="84"/>
    </row>
    <row r="31" spans="1:10" ht="15" customHeight="1" thickBot="1" x14ac:dyDescent="0.3">
      <c r="A31" s="271"/>
      <c r="B31" s="172"/>
      <c r="C31" s="278"/>
      <c r="D31" s="172"/>
      <c r="E31" s="272"/>
      <c r="F31" s="273">
        <f>SUM(F4:F29)</f>
        <v>3562.1699999999996</v>
      </c>
      <c r="G31" s="172"/>
      <c r="H31" s="172"/>
      <c r="I31" s="172"/>
      <c r="J31" s="274"/>
    </row>
    <row r="32" spans="1:10" ht="15" customHeight="1" x14ac:dyDescent="0.25">
      <c r="A32" s="67"/>
      <c r="B32" s="67"/>
      <c r="C32" s="279"/>
      <c r="D32" s="67"/>
      <c r="E32" s="9"/>
      <c r="F32" s="65"/>
      <c r="G32" s="68"/>
      <c r="H32" s="68"/>
      <c r="I32" s="67"/>
      <c r="J32" s="31"/>
    </row>
    <row r="33" spans="1:10" ht="15" customHeight="1" x14ac:dyDescent="0.25">
      <c r="A33" s="67"/>
      <c r="B33" s="67"/>
      <c r="C33" s="279"/>
      <c r="D33" s="67"/>
      <c r="E33" s="9"/>
      <c r="F33" s="65"/>
      <c r="G33" s="68"/>
      <c r="H33" s="68"/>
      <c r="I33" s="67"/>
      <c r="J33" s="69"/>
    </row>
    <row r="34" spans="1:10" s="31" customFormat="1" ht="14.25" customHeight="1" x14ac:dyDescent="0.2">
      <c r="A34" s="67"/>
      <c r="B34" s="67"/>
      <c r="C34" s="279"/>
      <c r="D34" s="67"/>
      <c r="E34" s="9"/>
      <c r="F34" s="65"/>
      <c r="G34" s="68"/>
      <c r="H34" s="68"/>
      <c r="I34" s="67"/>
      <c r="J34" s="67"/>
    </row>
    <row r="35" spans="1:10" ht="15" customHeight="1" x14ac:dyDescent="0.25">
      <c r="A35" s="67"/>
      <c r="B35" s="67"/>
      <c r="C35" s="279"/>
      <c r="D35" s="67"/>
      <c r="E35" s="9"/>
      <c r="F35" s="65"/>
      <c r="G35" s="68"/>
      <c r="H35" s="68"/>
      <c r="I35" s="67"/>
      <c r="J35" s="31"/>
    </row>
    <row r="36" spans="1:10" ht="15" customHeight="1" x14ac:dyDescent="0.25">
      <c r="A36" s="70"/>
      <c r="B36" s="70"/>
      <c r="C36" s="280"/>
      <c r="D36" s="70"/>
      <c r="E36" s="71"/>
      <c r="F36" s="72"/>
      <c r="G36" s="73"/>
      <c r="H36" s="242"/>
      <c r="I36" s="242"/>
      <c r="J36" s="70"/>
    </row>
    <row r="37" spans="1:10" ht="15" customHeight="1" x14ac:dyDescent="0.25">
      <c r="A37" s="74"/>
      <c r="B37" s="74"/>
      <c r="C37" s="281"/>
      <c r="D37" s="74"/>
      <c r="E37" s="75"/>
      <c r="F37" s="76"/>
      <c r="G37" s="77"/>
      <c r="H37" s="78"/>
      <c r="I37" s="78"/>
      <c r="J37" s="74"/>
    </row>
    <row r="38" spans="1:10" x14ac:dyDescent="0.25">
      <c r="A38" s="67"/>
      <c r="B38" s="67"/>
      <c r="C38" s="279"/>
      <c r="D38" s="67"/>
      <c r="E38" s="9"/>
      <c r="F38" s="66"/>
      <c r="G38" s="67"/>
      <c r="H38" s="67"/>
      <c r="I38" s="67"/>
      <c r="J38" s="31"/>
    </row>
    <row r="39" spans="1:10" ht="15" customHeight="1" x14ac:dyDescent="0.25">
      <c r="A39" s="67"/>
      <c r="B39" s="67"/>
      <c r="C39" s="279"/>
      <c r="D39" s="67"/>
      <c r="E39" s="9"/>
      <c r="F39" s="66"/>
      <c r="G39" s="67"/>
      <c r="H39" s="67"/>
      <c r="I39" s="67"/>
      <c r="J39" s="31"/>
    </row>
    <row r="40" spans="1:10" ht="15" customHeight="1" x14ac:dyDescent="0.25">
      <c r="A40" s="67"/>
      <c r="B40" s="67"/>
      <c r="C40" s="279"/>
      <c r="D40" s="67"/>
      <c r="E40" s="9"/>
      <c r="F40" s="66"/>
      <c r="G40" s="67"/>
      <c r="H40" s="67"/>
      <c r="I40" s="67"/>
      <c r="J40" s="31"/>
    </row>
    <row r="41" spans="1:10" x14ac:dyDescent="0.25">
      <c r="A41" s="67"/>
      <c r="B41" s="67"/>
      <c r="C41" s="279"/>
      <c r="D41" s="67"/>
      <c r="E41" s="9"/>
      <c r="F41" s="66"/>
      <c r="G41" s="67"/>
      <c r="H41" s="67"/>
      <c r="I41" s="67"/>
      <c r="J41" s="31"/>
    </row>
    <row r="42" spans="1:10" ht="15" customHeight="1" x14ac:dyDescent="0.25">
      <c r="A42" s="67"/>
      <c r="B42" s="67"/>
      <c r="C42" s="279"/>
      <c r="D42" s="67"/>
      <c r="E42" s="9"/>
      <c r="F42" s="66"/>
      <c r="G42" s="67"/>
      <c r="H42" s="67"/>
      <c r="I42" s="67"/>
      <c r="J42" s="31"/>
    </row>
    <row r="43" spans="1:10" x14ac:dyDescent="0.25">
      <c r="A43" s="67"/>
      <c r="B43" s="67"/>
      <c r="C43" s="279"/>
      <c r="D43" s="67"/>
      <c r="E43" s="9"/>
      <c r="F43" s="66"/>
      <c r="G43" s="67"/>
      <c r="H43" s="67"/>
      <c r="I43" s="67"/>
      <c r="J43" s="31"/>
    </row>
    <row r="44" spans="1:10" s="31" customFormat="1" ht="15.95" customHeight="1" x14ac:dyDescent="0.2">
      <c r="A44" s="67"/>
      <c r="B44" s="67"/>
      <c r="C44" s="279"/>
      <c r="D44" s="67"/>
      <c r="E44" s="9"/>
      <c r="F44" s="65"/>
      <c r="G44" s="66"/>
      <c r="H44" s="67"/>
      <c r="I44" s="67"/>
    </row>
    <row r="45" spans="1:10" s="31" customFormat="1" ht="15.95" customHeight="1" x14ac:dyDescent="0.2">
      <c r="A45" s="67"/>
      <c r="B45" s="67"/>
      <c r="C45" s="279"/>
      <c r="D45" s="67"/>
      <c r="E45" s="9"/>
      <c r="F45" s="65"/>
      <c r="G45" s="66"/>
      <c r="H45" s="67"/>
      <c r="I45" s="67"/>
    </row>
    <row r="46" spans="1:10" x14ac:dyDescent="0.25">
      <c r="A46" s="67"/>
      <c r="B46" s="67"/>
      <c r="C46" s="279"/>
      <c r="D46" s="67"/>
      <c r="E46" s="9"/>
      <c r="F46" s="65"/>
      <c r="G46" s="66"/>
      <c r="H46" s="67"/>
      <c r="I46" s="67"/>
      <c r="J46" s="31"/>
    </row>
    <row r="47" spans="1:10" ht="15.75" x14ac:dyDescent="0.25">
      <c r="D47" s="63"/>
      <c r="E47" s="9"/>
    </row>
    <row r="48" spans="1:10" x14ac:dyDescent="0.25">
      <c r="E48" s="9"/>
      <c r="F48" s="79"/>
    </row>
    <row r="49" spans="5:5" x14ac:dyDescent="0.25">
      <c r="E49" s="9"/>
    </row>
  </sheetData>
  <autoFilter ref="A4:J26" xr:uid="{00000000-0009-0000-0000-000006000000}"/>
  <mergeCells count="1">
    <mergeCell ref="A1:J1"/>
  </mergeCells>
  <hyperlinks>
    <hyperlink ref="A20" r:id="rId1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7"/>
  <sheetViews>
    <sheetView topLeftCell="B22" workbookViewId="0">
      <selection activeCell="A4" sqref="A4:J43"/>
    </sheetView>
  </sheetViews>
  <sheetFormatPr defaultColWidth="9.140625" defaultRowHeight="15" x14ac:dyDescent="0.25"/>
  <cols>
    <col min="1" max="2" width="41.140625" style="91" bestFit="1" customWidth="1"/>
    <col min="3" max="3" width="16.28515625" style="288" bestFit="1" customWidth="1"/>
    <col min="4" max="4" width="15.5703125" style="91" customWidth="1"/>
    <col min="5" max="5" width="12.140625" style="91" customWidth="1"/>
    <col min="6" max="6" width="12.42578125" style="91" customWidth="1"/>
    <col min="7" max="7" width="35.28515625" style="91" customWidth="1"/>
    <col min="8" max="8" width="20.42578125" style="91" customWidth="1"/>
    <col min="9" max="9" width="16.5703125" style="91" customWidth="1"/>
    <col min="10" max="10" width="9.140625" style="91" customWidth="1"/>
    <col min="11" max="16384" width="9.140625" style="91"/>
  </cols>
  <sheetData>
    <row r="1" spans="1:10" ht="15.75" thickBot="1" x14ac:dyDescent="0.3">
      <c r="A1" s="392" t="s">
        <v>282</v>
      </c>
      <c r="B1" s="392"/>
      <c r="C1" s="392"/>
      <c r="D1" s="392"/>
      <c r="E1" s="392"/>
      <c r="F1" s="392"/>
      <c r="G1" s="392"/>
      <c r="H1" s="392"/>
      <c r="I1" s="392"/>
      <c r="J1" s="392"/>
    </row>
    <row r="2" spans="1:10" ht="15.75" thickBot="1" x14ac:dyDescent="0.3">
      <c r="A2" s="102"/>
      <c r="B2" s="103"/>
      <c r="C2" s="283"/>
      <c r="D2" s="103"/>
      <c r="E2" s="103"/>
      <c r="F2" s="104"/>
      <c r="G2" s="103"/>
      <c r="H2" s="105"/>
      <c r="I2" s="103"/>
      <c r="J2" s="106"/>
    </row>
    <row r="3" spans="1:10" x14ac:dyDescent="0.25">
      <c r="A3" s="107" t="s">
        <v>0</v>
      </c>
      <c r="B3" s="98" t="s">
        <v>1</v>
      </c>
      <c r="C3" s="254" t="s">
        <v>384</v>
      </c>
      <c r="D3" s="98" t="s">
        <v>2</v>
      </c>
      <c r="E3" s="97" t="s">
        <v>3</v>
      </c>
      <c r="F3" s="99" t="s">
        <v>4</v>
      </c>
      <c r="G3" s="97" t="s">
        <v>5</v>
      </c>
      <c r="H3" s="100" t="s">
        <v>6</v>
      </c>
      <c r="I3" s="97" t="s">
        <v>7</v>
      </c>
      <c r="J3" s="108" t="s">
        <v>8</v>
      </c>
    </row>
    <row r="4" spans="1:10" x14ac:dyDescent="0.25">
      <c r="A4" s="83" t="s">
        <v>283</v>
      </c>
      <c r="B4" s="83" t="s">
        <v>390</v>
      </c>
      <c r="C4" s="255">
        <v>59</v>
      </c>
      <c r="D4" s="4"/>
      <c r="E4" s="6">
        <v>43851</v>
      </c>
      <c r="F4" s="7">
        <v>48.75</v>
      </c>
      <c r="G4" s="7" t="s">
        <v>170</v>
      </c>
      <c r="H4" s="4">
        <v>618</v>
      </c>
      <c r="I4" s="4" t="s">
        <v>171</v>
      </c>
      <c r="J4" s="86"/>
    </row>
    <row r="5" spans="1:10" x14ac:dyDescent="0.25">
      <c r="A5" s="83" t="s">
        <v>209</v>
      </c>
      <c r="B5" s="4" t="s">
        <v>210</v>
      </c>
      <c r="C5" s="255">
        <v>237</v>
      </c>
      <c r="D5" s="4">
        <v>285209</v>
      </c>
      <c r="E5" s="6">
        <v>43892</v>
      </c>
      <c r="F5" s="7">
        <v>49.99</v>
      </c>
      <c r="G5" s="4" t="s">
        <v>284</v>
      </c>
      <c r="H5" s="4">
        <v>579</v>
      </c>
      <c r="I5" s="4" t="s">
        <v>36</v>
      </c>
      <c r="J5" s="84"/>
    </row>
    <row r="6" spans="1:10" x14ac:dyDescent="0.25">
      <c r="A6" s="83" t="s">
        <v>296</v>
      </c>
      <c r="B6" s="4" t="s">
        <v>223</v>
      </c>
      <c r="C6" s="255">
        <v>238</v>
      </c>
      <c r="D6" s="4"/>
      <c r="E6" s="6">
        <v>43916</v>
      </c>
      <c r="F6" s="58">
        <v>100</v>
      </c>
      <c r="G6" s="10" t="s">
        <v>285</v>
      </c>
      <c r="H6" s="10" t="s">
        <v>26</v>
      </c>
      <c r="I6" s="4" t="s">
        <v>36</v>
      </c>
      <c r="J6" s="84"/>
    </row>
    <row r="7" spans="1:10" x14ac:dyDescent="0.25">
      <c r="A7" s="83" t="s">
        <v>272</v>
      </c>
      <c r="B7" s="4" t="s">
        <v>273</v>
      </c>
      <c r="C7" s="255">
        <v>12</v>
      </c>
      <c r="D7" s="4">
        <v>7438791</v>
      </c>
      <c r="E7" s="6">
        <v>43997</v>
      </c>
      <c r="F7" s="58">
        <v>58.26</v>
      </c>
      <c r="G7" s="10" t="s">
        <v>297</v>
      </c>
      <c r="H7" s="10" t="s">
        <v>189</v>
      </c>
      <c r="I7" s="4" t="s">
        <v>36</v>
      </c>
      <c r="J7" s="84"/>
    </row>
    <row r="8" spans="1:10" x14ac:dyDescent="0.25">
      <c r="A8" s="83" t="s">
        <v>29</v>
      </c>
      <c r="B8" s="4" t="s">
        <v>30</v>
      </c>
      <c r="C8" s="255">
        <v>219</v>
      </c>
      <c r="D8" s="4"/>
      <c r="E8" s="6">
        <v>44007</v>
      </c>
      <c r="F8" s="58">
        <v>28.4</v>
      </c>
      <c r="G8" s="10" t="s">
        <v>31</v>
      </c>
      <c r="H8" s="10" t="s">
        <v>32</v>
      </c>
      <c r="I8" s="4" t="s">
        <v>43</v>
      </c>
      <c r="J8" s="84"/>
    </row>
    <row r="9" spans="1:10" x14ac:dyDescent="0.25">
      <c r="A9" s="83" t="s">
        <v>29</v>
      </c>
      <c r="B9" s="4" t="s">
        <v>30</v>
      </c>
      <c r="C9" s="255">
        <v>219</v>
      </c>
      <c r="D9" s="4"/>
      <c r="E9" s="6">
        <v>44009</v>
      </c>
      <c r="F9" s="58">
        <v>22.9</v>
      </c>
      <c r="G9" s="10" t="s">
        <v>31</v>
      </c>
      <c r="H9" s="10" t="s">
        <v>32</v>
      </c>
      <c r="I9" s="4" t="s">
        <v>25</v>
      </c>
      <c r="J9" s="84"/>
    </row>
    <row r="10" spans="1:10" x14ac:dyDescent="0.25">
      <c r="A10" s="83" t="s">
        <v>29</v>
      </c>
      <c r="B10" s="4" t="s">
        <v>30</v>
      </c>
      <c r="C10" s="255">
        <v>219</v>
      </c>
      <c r="D10" s="4"/>
      <c r="E10" s="6">
        <v>44009</v>
      </c>
      <c r="F10" s="58">
        <v>22.9</v>
      </c>
      <c r="G10" s="10" t="s">
        <v>31</v>
      </c>
      <c r="H10" s="10" t="s">
        <v>32</v>
      </c>
      <c r="I10" s="4" t="s">
        <v>36</v>
      </c>
      <c r="J10" s="84"/>
    </row>
    <row r="11" spans="1:10" x14ac:dyDescent="0.25">
      <c r="A11" s="83" t="s">
        <v>272</v>
      </c>
      <c r="B11" s="4" t="s">
        <v>272</v>
      </c>
      <c r="C11" s="255">
        <v>12</v>
      </c>
      <c r="D11" s="4">
        <v>164238</v>
      </c>
      <c r="E11" s="6">
        <v>44011</v>
      </c>
      <c r="F11" s="58">
        <v>49.9</v>
      </c>
      <c r="G11" s="10" t="s">
        <v>298</v>
      </c>
      <c r="H11" s="10" t="s">
        <v>189</v>
      </c>
      <c r="I11" s="4" t="s">
        <v>36</v>
      </c>
      <c r="J11" s="84"/>
    </row>
    <row r="12" spans="1:10" x14ac:dyDescent="0.25">
      <c r="A12" s="83" t="s">
        <v>286</v>
      </c>
      <c r="B12" s="4" t="s">
        <v>299</v>
      </c>
      <c r="C12" s="255">
        <v>245</v>
      </c>
      <c r="D12" s="4">
        <v>4974369</v>
      </c>
      <c r="E12" s="6">
        <v>44012</v>
      </c>
      <c r="F12" s="58">
        <v>1274.99</v>
      </c>
      <c r="G12" s="10" t="s">
        <v>287</v>
      </c>
      <c r="H12" s="10" t="s">
        <v>393</v>
      </c>
      <c r="I12" s="4"/>
      <c r="J12" s="84"/>
    </row>
    <row r="13" spans="1:10" x14ac:dyDescent="0.25">
      <c r="A13" s="87" t="s">
        <v>16</v>
      </c>
      <c r="B13" s="87" t="s">
        <v>16</v>
      </c>
      <c r="C13" s="284">
        <v>215</v>
      </c>
      <c r="D13" s="4"/>
      <c r="E13" s="6">
        <v>44013</v>
      </c>
      <c r="F13" s="58">
        <v>117.74</v>
      </c>
      <c r="G13" s="10" t="s">
        <v>17</v>
      </c>
      <c r="H13" s="10" t="s">
        <v>18</v>
      </c>
      <c r="I13" s="4" t="s">
        <v>19</v>
      </c>
      <c r="J13" s="84"/>
    </row>
    <row r="14" spans="1:10" x14ac:dyDescent="0.25">
      <c r="A14" s="83" t="s">
        <v>20</v>
      </c>
      <c r="B14" s="83" t="s">
        <v>20</v>
      </c>
      <c r="C14" s="255">
        <v>32</v>
      </c>
      <c r="D14" s="4"/>
      <c r="E14" s="6">
        <v>44015</v>
      </c>
      <c r="F14" s="58">
        <f>896.69*0.5</f>
        <v>448.34500000000003</v>
      </c>
      <c r="G14" s="10" t="s">
        <v>17</v>
      </c>
      <c r="H14" s="10" t="s">
        <v>18</v>
      </c>
      <c r="I14" s="4" t="s">
        <v>24</v>
      </c>
      <c r="J14" s="84"/>
    </row>
    <row r="15" spans="1:10" x14ac:dyDescent="0.25">
      <c r="A15" s="83" t="s">
        <v>20</v>
      </c>
      <c r="B15" s="83" t="s">
        <v>20</v>
      </c>
      <c r="C15" s="255">
        <v>32</v>
      </c>
      <c r="D15" s="4"/>
      <c r="E15" s="6">
        <v>44015</v>
      </c>
      <c r="F15" s="58">
        <f>896.69*0.355</f>
        <v>318.32495</v>
      </c>
      <c r="G15" s="10" t="s">
        <v>17</v>
      </c>
      <c r="H15" s="10" t="s">
        <v>18</v>
      </c>
      <c r="I15" s="4" t="s">
        <v>14</v>
      </c>
      <c r="J15" s="84"/>
    </row>
    <row r="16" spans="1:10" x14ac:dyDescent="0.25">
      <c r="A16" s="83" t="s">
        <v>20</v>
      </c>
      <c r="B16" s="83" t="s">
        <v>20</v>
      </c>
      <c r="C16" s="255">
        <v>32</v>
      </c>
      <c r="D16" s="4"/>
      <c r="E16" s="6">
        <v>44015</v>
      </c>
      <c r="F16" s="58">
        <f>896.69*0.145</f>
        <v>130.02005</v>
      </c>
      <c r="G16" s="10" t="s">
        <v>17</v>
      </c>
      <c r="H16" s="10" t="s">
        <v>18</v>
      </c>
      <c r="I16" s="4" t="s">
        <v>19</v>
      </c>
      <c r="J16" s="84"/>
    </row>
    <row r="17" spans="1:10" x14ac:dyDescent="0.25">
      <c r="A17" s="83" t="s">
        <v>288</v>
      </c>
      <c r="B17" s="4" t="s">
        <v>300</v>
      </c>
      <c r="C17" s="255">
        <v>118</v>
      </c>
      <c r="D17" s="4"/>
      <c r="E17" s="6">
        <v>44019</v>
      </c>
      <c r="F17" s="58">
        <v>75</v>
      </c>
      <c r="G17" s="10" t="s">
        <v>301</v>
      </c>
      <c r="H17" s="10" t="s">
        <v>302</v>
      </c>
      <c r="I17" s="4" t="s">
        <v>269</v>
      </c>
      <c r="J17" s="84"/>
    </row>
    <row r="18" spans="1:10" x14ac:dyDescent="0.25">
      <c r="A18" s="83" t="s">
        <v>288</v>
      </c>
      <c r="B18" s="4" t="s">
        <v>300</v>
      </c>
      <c r="C18" s="255">
        <v>118</v>
      </c>
      <c r="D18" s="4"/>
      <c r="E18" s="6">
        <v>44019</v>
      </c>
      <c r="F18" s="58">
        <v>75</v>
      </c>
      <c r="G18" s="10" t="s">
        <v>301</v>
      </c>
      <c r="H18" s="10" t="s">
        <v>302</v>
      </c>
      <c r="I18" s="4" t="s">
        <v>269</v>
      </c>
      <c r="J18" s="84"/>
    </row>
    <row r="19" spans="1:10" x14ac:dyDescent="0.25">
      <c r="A19" s="83" t="s">
        <v>74</v>
      </c>
      <c r="B19" s="83" t="s">
        <v>74</v>
      </c>
      <c r="C19" s="255">
        <v>119</v>
      </c>
      <c r="D19" s="4"/>
      <c r="E19" s="6">
        <v>44020</v>
      </c>
      <c r="F19" s="7">
        <v>6.99</v>
      </c>
      <c r="G19" s="10"/>
      <c r="H19" s="10" t="s">
        <v>393</v>
      </c>
      <c r="I19" s="4"/>
      <c r="J19" s="84"/>
    </row>
    <row r="20" spans="1:10" x14ac:dyDescent="0.25">
      <c r="A20" s="83" t="s">
        <v>278</v>
      </c>
      <c r="B20" s="4" t="s">
        <v>264</v>
      </c>
      <c r="C20" s="255">
        <v>209</v>
      </c>
      <c r="D20" s="4"/>
      <c r="E20" s="6">
        <v>44020</v>
      </c>
      <c r="F20" s="58">
        <v>128.6</v>
      </c>
      <c r="G20" s="10" t="s">
        <v>279</v>
      </c>
      <c r="H20" s="10" t="s">
        <v>13</v>
      </c>
      <c r="I20" s="4" t="s">
        <v>25</v>
      </c>
      <c r="J20" s="84"/>
    </row>
    <row r="21" spans="1:10" x14ac:dyDescent="0.25">
      <c r="A21" s="83" t="s">
        <v>288</v>
      </c>
      <c r="B21" s="4" t="s">
        <v>300</v>
      </c>
      <c r="C21" s="255">
        <v>118</v>
      </c>
      <c r="D21" s="4"/>
      <c r="E21" s="6">
        <v>44020</v>
      </c>
      <c r="F21" s="58">
        <v>75</v>
      </c>
      <c r="G21" s="10" t="s">
        <v>301</v>
      </c>
      <c r="H21" s="10" t="s">
        <v>302</v>
      </c>
      <c r="I21" s="4" t="s">
        <v>269</v>
      </c>
      <c r="J21" s="84"/>
    </row>
    <row r="22" spans="1:10" x14ac:dyDescent="0.25">
      <c r="A22" s="83" t="s">
        <v>288</v>
      </c>
      <c r="B22" s="4" t="s">
        <v>300</v>
      </c>
      <c r="C22" s="255">
        <v>118</v>
      </c>
      <c r="D22" s="4"/>
      <c r="E22" s="6">
        <v>44021</v>
      </c>
      <c r="F22" s="58">
        <v>100</v>
      </c>
      <c r="G22" s="10" t="s">
        <v>301</v>
      </c>
      <c r="H22" s="4">
        <v>767</v>
      </c>
      <c r="I22" s="4" t="s">
        <v>269</v>
      </c>
      <c r="J22" s="86"/>
    </row>
    <row r="23" spans="1:10" x14ac:dyDescent="0.25">
      <c r="A23" s="83" t="s">
        <v>288</v>
      </c>
      <c r="B23" s="4" t="s">
        <v>300</v>
      </c>
      <c r="C23" s="255">
        <v>118</v>
      </c>
      <c r="D23" s="4"/>
      <c r="E23" s="6">
        <v>44022</v>
      </c>
      <c r="F23" s="58">
        <v>150</v>
      </c>
      <c r="G23" s="10" t="s">
        <v>301</v>
      </c>
      <c r="H23" s="4">
        <v>767</v>
      </c>
      <c r="I23" s="4" t="s">
        <v>269</v>
      </c>
      <c r="J23" s="86"/>
    </row>
    <row r="24" spans="1:10" x14ac:dyDescent="0.25">
      <c r="A24" s="83" t="s">
        <v>245</v>
      </c>
      <c r="B24" s="4" t="s">
        <v>245</v>
      </c>
      <c r="C24" s="255">
        <v>239</v>
      </c>
      <c r="D24" s="4"/>
      <c r="E24" s="6">
        <v>44023</v>
      </c>
      <c r="F24" s="58">
        <v>140.75</v>
      </c>
      <c r="G24" s="10" t="s">
        <v>271</v>
      </c>
      <c r="H24" s="4">
        <v>699</v>
      </c>
      <c r="I24" s="4" t="s">
        <v>247</v>
      </c>
      <c r="J24" s="86"/>
    </row>
    <row r="25" spans="1:10" x14ac:dyDescent="0.25">
      <c r="A25" s="83" t="s">
        <v>288</v>
      </c>
      <c r="B25" s="4" t="s">
        <v>300</v>
      </c>
      <c r="C25" s="255">
        <v>118</v>
      </c>
      <c r="D25" s="4"/>
      <c r="E25" s="6">
        <v>44024</v>
      </c>
      <c r="F25" s="58">
        <v>150</v>
      </c>
      <c r="G25" s="4" t="s">
        <v>301</v>
      </c>
      <c r="H25" s="4">
        <v>767</v>
      </c>
      <c r="I25" s="4" t="s">
        <v>269</v>
      </c>
      <c r="J25" s="86"/>
    </row>
    <row r="26" spans="1:10" x14ac:dyDescent="0.25">
      <c r="A26" s="83" t="s">
        <v>288</v>
      </c>
      <c r="B26" s="4" t="s">
        <v>300</v>
      </c>
      <c r="C26" s="255">
        <v>118</v>
      </c>
      <c r="D26" s="4"/>
      <c r="E26" s="6">
        <v>44025</v>
      </c>
      <c r="F26" s="58">
        <v>91.74</v>
      </c>
      <c r="G26" s="4" t="s">
        <v>301</v>
      </c>
      <c r="H26" s="4">
        <v>767</v>
      </c>
      <c r="I26" s="4" t="s">
        <v>269</v>
      </c>
      <c r="J26" s="86"/>
    </row>
    <row r="27" spans="1:10" x14ac:dyDescent="0.25">
      <c r="A27" s="83" t="s">
        <v>288</v>
      </c>
      <c r="B27" s="4" t="s">
        <v>300</v>
      </c>
      <c r="C27" s="255">
        <v>118</v>
      </c>
      <c r="D27" s="4"/>
      <c r="E27" s="6">
        <v>44026</v>
      </c>
      <c r="F27" s="58">
        <v>250</v>
      </c>
      <c r="G27" s="4" t="s">
        <v>301</v>
      </c>
      <c r="H27" s="4">
        <v>767</v>
      </c>
      <c r="I27" s="4" t="s">
        <v>269</v>
      </c>
      <c r="J27" s="86"/>
    </row>
    <row r="28" spans="1:10" x14ac:dyDescent="0.25">
      <c r="A28" s="83" t="s">
        <v>288</v>
      </c>
      <c r="B28" s="4" t="s">
        <v>300</v>
      </c>
      <c r="C28" s="255">
        <v>118</v>
      </c>
      <c r="D28" s="4"/>
      <c r="E28" s="6">
        <v>44026</v>
      </c>
      <c r="F28" s="58">
        <v>400</v>
      </c>
      <c r="G28" s="4" t="s">
        <v>301</v>
      </c>
      <c r="H28" s="4">
        <v>767</v>
      </c>
      <c r="I28" s="4" t="s">
        <v>269</v>
      </c>
      <c r="J28" s="86"/>
    </row>
    <row r="29" spans="1:10" x14ac:dyDescent="0.25">
      <c r="A29" s="83" t="s">
        <v>245</v>
      </c>
      <c r="B29" s="4" t="s">
        <v>245</v>
      </c>
      <c r="C29" s="255">
        <v>239</v>
      </c>
      <c r="D29" s="4"/>
      <c r="E29" s="6">
        <v>44023</v>
      </c>
      <c r="F29" s="58">
        <v>140.75</v>
      </c>
      <c r="G29" s="4" t="s">
        <v>271</v>
      </c>
      <c r="H29" s="4"/>
      <c r="I29" s="4" t="s">
        <v>269</v>
      </c>
      <c r="J29" s="86"/>
    </row>
    <row r="30" spans="1:10" x14ac:dyDescent="0.25">
      <c r="A30" s="83" t="s">
        <v>245</v>
      </c>
      <c r="B30" s="4" t="s">
        <v>245</v>
      </c>
      <c r="C30" s="255">
        <v>239</v>
      </c>
      <c r="D30" s="4"/>
      <c r="E30" s="6">
        <v>44023</v>
      </c>
      <c r="F30" s="58">
        <v>140.75</v>
      </c>
      <c r="G30" s="4" t="s">
        <v>271</v>
      </c>
      <c r="H30" s="4"/>
      <c r="I30" s="4" t="s">
        <v>194</v>
      </c>
      <c r="J30" s="86"/>
    </row>
    <row r="31" spans="1:10" x14ac:dyDescent="0.25">
      <c r="A31" s="83" t="s">
        <v>289</v>
      </c>
      <c r="B31" s="83" t="s">
        <v>289</v>
      </c>
      <c r="C31" s="255">
        <v>244</v>
      </c>
      <c r="D31" s="4"/>
      <c r="E31" s="6">
        <v>44027</v>
      </c>
      <c r="F31" s="58">
        <v>84.39</v>
      </c>
      <c r="G31" s="10" t="s">
        <v>303</v>
      </c>
      <c r="H31" s="4"/>
      <c r="I31" s="4" t="s">
        <v>194</v>
      </c>
      <c r="J31" s="86"/>
    </row>
    <row r="32" spans="1:10" x14ac:dyDescent="0.25">
      <c r="A32" s="83" t="s">
        <v>275</v>
      </c>
      <c r="B32" s="83" t="s">
        <v>275</v>
      </c>
      <c r="C32" s="255">
        <v>243</v>
      </c>
      <c r="D32" s="4"/>
      <c r="E32" s="6">
        <v>44027</v>
      </c>
      <c r="F32" s="58">
        <v>79.900000000000006</v>
      </c>
      <c r="G32" s="10"/>
      <c r="H32" s="4" t="s">
        <v>162</v>
      </c>
      <c r="I32" s="4" t="s">
        <v>280</v>
      </c>
      <c r="J32" s="86"/>
    </row>
    <row r="33" spans="1:10" x14ac:dyDescent="0.25">
      <c r="A33" s="83" t="s">
        <v>288</v>
      </c>
      <c r="B33" s="4" t="s">
        <v>300</v>
      </c>
      <c r="C33" s="255">
        <v>118</v>
      </c>
      <c r="D33" s="4"/>
      <c r="E33" s="6">
        <v>44027</v>
      </c>
      <c r="F33" s="58">
        <v>600</v>
      </c>
      <c r="G33" s="4" t="s">
        <v>301</v>
      </c>
      <c r="H33" s="4">
        <v>767</v>
      </c>
      <c r="I33" s="4" t="s">
        <v>269</v>
      </c>
      <c r="J33" s="86"/>
    </row>
    <row r="34" spans="1:10" x14ac:dyDescent="0.25">
      <c r="A34" s="83" t="s">
        <v>290</v>
      </c>
      <c r="B34" s="83" t="s">
        <v>290</v>
      </c>
      <c r="C34" s="255">
        <v>246</v>
      </c>
      <c r="D34" s="4"/>
      <c r="E34" s="6">
        <v>44028</v>
      </c>
      <c r="F34" s="58">
        <v>399</v>
      </c>
      <c r="G34" s="4"/>
      <c r="H34" s="4">
        <v>555</v>
      </c>
      <c r="I34" s="4" t="s">
        <v>269</v>
      </c>
      <c r="J34" s="86"/>
    </row>
    <row r="35" spans="1:10" x14ac:dyDescent="0.25">
      <c r="A35" s="83" t="s">
        <v>288</v>
      </c>
      <c r="B35" s="4" t="s">
        <v>300</v>
      </c>
      <c r="C35" s="255">
        <v>118</v>
      </c>
      <c r="D35" s="4"/>
      <c r="E35" s="6">
        <v>44029</v>
      </c>
      <c r="F35" s="58">
        <v>800</v>
      </c>
      <c r="G35" s="4" t="s">
        <v>301</v>
      </c>
      <c r="H35" s="4">
        <v>767</v>
      </c>
      <c r="I35" s="4" t="s">
        <v>269</v>
      </c>
      <c r="J35" s="86"/>
    </row>
    <row r="36" spans="1:10" x14ac:dyDescent="0.25">
      <c r="A36" s="83" t="s">
        <v>29</v>
      </c>
      <c r="B36" s="4" t="s">
        <v>30</v>
      </c>
      <c r="C36" s="255">
        <v>219</v>
      </c>
      <c r="D36" s="4"/>
      <c r="E36" s="6">
        <v>44033</v>
      </c>
      <c r="F36" s="7">
        <v>28.4</v>
      </c>
      <c r="G36" s="4" t="s">
        <v>31</v>
      </c>
      <c r="H36" s="4" t="s">
        <v>32</v>
      </c>
      <c r="I36" s="4" t="s">
        <v>25</v>
      </c>
      <c r="J36" s="84"/>
    </row>
    <row r="37" spans="1:10" x14ac:dyDescent="0.25">
      <c r="A37" s="81" t="s">
        <v>291</v>
      </c>
      <c r="B37" s="81" t="s">
        <v>391</v>
      </c>
      <c r="C37" s="255">
        <v>207</v>
      </c>
      <c r="D37" s="5"/>
      <c r="E37" s="6">
        <v>43685</v>
      </c>
      <c r="F37" s="58">
        <v>90.06</v>
      </c>
      <c r="G37" s="7" t="s">
        <v>292</v>
      </c>
      <c r="H37" s="4">
        <v>799</v>
      </c>
      <c r="I37" s="11" t="s">
        <v>36</v>
      </c>
      <c r="J37" s="86"/>
    </row>
    <row r="38" spans="1:10" x14ac:dyDescent="0.25">
      <c r="A38" s="83" t="s">
        <v>258</v>
      </c>
      <c r="B38" s="4" t="s">
        <v>230</v>
      </c>
      <c r="C38" s="255">
        <v>209</v>
      </c>
      <c r="D38" s="4"/>
      <c r="E38" s="6">
        <v>44070</v>
      </c>
      <c r="F38" s="58">
        <v>462.41</v>
      </c>
      <c r="G38" s="10" t="s">
        <v>293</v>
      </c>
      <c r="H38" s="4" t="s">
        <v>18</v>
      </c>
      <c r="I38" s="4" t="s">
        <v>269</v>
      </c>
      <c r="J38" s="115"/>
    </row>
    <row r="39" spans="1:10" x14ac:dyDescent="0.25">
      <c r="A39" s="83" t="s">
        <v>259</v>
      </c>
      <c r="B39" s="4" t="s">
        <v>259</v>
      </c>
      <c r="C39" s="255">
        <v>204</v>
      </c>
      <c r="D39" s="4">
        <v>1409333</v>
      </c>
      <c r="E39" s="6">
        <v>43733</v>
      </c>
      <c r="F39" s="59">
        <v>579.79999999999995</v>
      </c>
      <c r="G39" s="7" t="s">
        <v>294</v>
      </c>
      <c r="H39" s="4" t="s">
        <v>10</v>
      </c>
      <c r="I39" s="4" t="s">
        <v>10</v>
      </c>
      <c r="J39" s="84"/>
    </row>
    <row r="40" spans="1:10" x14ac:dyDescent="0.25">
      <c r="A40" s="87" t="s">
        <v>73</v>
      </c>
      <c r="B40" s="11" t="s">
        <v>265</v>
      </c>
      <c r="C40" s="256">
        <v>233</v>
      </c>
      <c r="D40" s="11"/>
      <c r="E40" s="13">
        <v>43769</v>
      </c>
      <c r="F40" s="58">
        <v>311.14999999999998</v>
      </c>
      <c r="G40" s="14" t="s">
        <v>295</v>
      </c>
      <c r="H40" s="10"/>
      <c r="I40" s="4"/>
      <c r="J40" s="84"/>
    </row>
    <row r="41" spans="1:10" x14ac:dyDescent="0.25">
      <c r="A41" s="87"/>
      <c r="B41" s="11"/>
      <c r="C41" s="256"/>
      <c r="D41" s="11"/>
      <c r="E41" s="13"/>
      <c r="F41" s="58"/>
      <c r="G41" s="14"/>
      <c r="H41" s="10"/>
      <c r="I41" s="4"/>
      <c r="J41" s="84"/>
    </row>
    <row r="42" spans="1:10" x14ac:dyDescent="0.25">
      <c r="A42" s="87" t="s">
        <v>41</v>
      </c>
      <c r="B42" s="11"/>
      <c r="C42" s="256">
        <v>224</v>
      </c>
      <c r="D42" s="11"/>
      <c r="E42" s="13"/>
      <c r="F42" s="58"/>
      <c r="G42" s="14"/>
      <c r="H42" s="10"/>
      <c r="I42" s="4"/>
      <c r="J42" s="84"/>
    </row>
    <row r="43" spans="1:10" x14ac:dyDescent="0.25">
      <c r="A43" s="109" t="s">
        <v>42</v>
      </c>
      <c r="B43" s="101"/>
      <c r="C43" s="285">
        <v>224</v>
      </c>
      <c r="D43" s="101"/>
      <c r="E43" s="101"/>
      <c r="F43" s="58">
        <v>89.53</v>
      </c>
      <c r="G43" s="101"/>
      <c r="H43" s="101"/>
      <c r="I43" s="101"/>
      <c r="J43" s="110"/>
    </row>
    <row r="44" spans="1:10" x14ac:dyDescent="0.25">
      <c r="A44" s="111"/>
      <c r="B44" s="112"/>
      <c r="C44" s="286"/>
      <c r="D44" s="112"/>
      <c r="E44" s="112"/>
      <c r="F44" s="113"/>
      <c r="G44" s="112"/>
      <c r="H44" s="112"/>
      <c r="I44" s="112"/>
      <c r="J44" s="114"/>
    </row>
    <row r="45" spans="1:10" x14ac:dyDescent="0.25">
      <c r="A45" s="111"/>
      <c r="B45" s="112"/>
      <c r="C45" s="286"/>
      <c r="D45" s="112"/>
      <c r="E45" s="112"/>
      <c r="F45" s="113"/>
      <c r="G45" s="112"/>
      <c r="H45" s="112"/>
      <c r="I45" s="112"/>
      <c r="J45" s="114"/>
    </row>
    <row r="46" spans="1:10" x14ac:dyDescent="0.25">
      <c r="A46" s="111"/>
      <c r="B46" s="112"/>
      <c r="C46" s="286"/>
      <c r="D46" s="112"/>
      <c r="E46" s="112"/>
      <c r="F46" s="113"/>
      <c r="G46" s="112"/>
      <c r="H46" s="112"/>
      <c r="I46" s="112"/>
      <c r="J46" s="114"/>
    </row>
    <row r="47" spans="1:10" ht="15.75" thickBot="1" x14ac:dyDescent="0.3">
      <c r="A47" s="92"/>
      <c r="B47" s="93"/>
      <c r="C47" s="287"/>
      <c r="D47" s="93"/>
      <c r="E47" s="94"/>
      <c r="F47" s="95">
        <f>SUM(F4:F43)</f>
        <v>8119.74</v>
      </c>
      <c r="G47" s="93"/>
      <c r="H47" s="93"/>
      <c r="I47" s="93"/>
      <c r="J47" s="96"/>
    </row>
  </sheetData>
  <autoFilter ref="A3:J40" xr:uid="{00000000-0009-0000-0000-000007000000}"/>
  <mergeCells count="1">
    <mergeCell ref="A1:J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2"/>
  <sheetViews>
    <sheetView topLeftCell="C1" workbookViewId="0">
      <pane ySplit="3" topLeftCell="A33" activePane="bottomLeft" state="frozen"/>
      <selection pane="bottomLeft" activeCell="A4" sqref="A4:J38"/>
    </sheetView>
  </sheetViews>
  <sheetFormatPr defaultColWidth="9.140625" defaultRowHeight="15" x14ac:dyDescent="0.25"/>
  <cols>
    <col min="1" max="1" width="41.140625" style="150" bestFit="1" customWidth="1"/>
    <col min="2" max="2" width="41.140625" style="8" customWidth="1"/>
    <col min="3" max="3" width="16.28515625" style="8" bestFit="1" customWidth="1"/>
    <col min="4" max="4" width="15.5703125" style="8" customWidth="1"/>
    <col min="5" max="5" width="12.140625" style="8" customWidth="1"/>
    <col min="6" max="6" width="16.42578125" style="8" customWidth="1"/>
    <col min="7" max="7" width="35.28515625" style="8" customWidth="1"/>
    <col min="8" max="8" width="20.42578125" style="8" customWidth="1"/>
    <col min="9" max="9" width="16.5703125" style="8" customWidth="1"/>
    <col min="10" max="10" width="32.5703125" style="8" bestFit="1" customWidth="1"/>
    <col min="11" max="16384" width="9.140625" style="8"/>
  </cols>
  <sheetData>
    <row r="1" spans="1:10" ht="15.75" thickBot="1" x14ac:dyDescent="0.3">
      <c r="A1" s="391" t="s">
        <v>304</v>
      </c>
      <c r="B1" s="391"/>
      <c r="C1" s="391"/>
      <c r="D1" s="391"/>
      <c r="E1" s="391"/>
      <c r="F1" s="391"/>
      <c r="G1" s="391"/>
      <c r="H1" s="391"/>
      <c r="I1" s="391"/>
      <c r="J1" s="391"/>
    </row>
    <row r="2" spans="1:10" ht="15.75" thickBot="1" x14ac:dyDescent="0.3">
      <c r="A2" s="143"/>
      <c r="B2" s="116"/>
      <c r="C2" s="116"/>
      <c r="D2" s="116"/>
      <c r="E2" s="116"/>
      <c r="F2" s="117"/>
      <c r="G2" s="116"/>
      <c r="H2" s="118"/>
      <c r="I2" s="116"/>
      <c r="J2" s="119"/>
    </row>
    <row r="3" spans="1:10" x14ac:dyDescent="0.25">
      <c r="A3" s="144" t="s">
        <v>0</v>
      </c>
      <c r="B3" s="120" t="s">
        <v>1</v>
      </c>
      <c r="C3" s="254" t="s">
        <v>384</v>
      </c>
      <c r="D3" s="120" t="s">
        <v>2</v>
      </c>
      <c r="E3" s="49" t="s">
        <v>3</v>
      </c>
      <c r="F3" s="121" t="s">
        <v>4</v>
      </c>
      <c r="G3" s="49" t="s">
        <v>5</v>
      </c>
      <c r="H3" s="122" t="s">
        <v>6</v>
      </c>
      <c r="I3" s="49" t="s">
        <v>7</v>
      </c>
      <c r="J3" s="123" t="s">
        <v>8</v>
      </c>
    </row>
    <row r="4" spans="1:10" x14ac:dyDescent="0.25">
      <c r="A4" s="145" t="s">
        <v>305</v>
      </c>
      <c r="B4" s="145" t="s">
        <v>390</v>
      </c>
      <c r="C4" s="4">
        <v>59</v>
      </c>
      <c r="D4" s="4"/>
      <c r="E4" s="6">
        <v>43851</v>
      </c>
      <c r="F4" s="7">
        <v>48.75</v>
      </c>
      <c r="G4" s="7" t="s">
        <v>170</v>
      </c>
      <c r="H4" s="4">
        <v>618</v>
      </c>
      <c r="I4" s="4" t="s">
        <v>171</v>
      </c>
      <c r="J4" s="86"/>
    </row>
    <row r="5" spans="1:10" x14ac:dyDescent="0.25">
      <c r="A5" s="145" t="s">
        <v>209</v>
      </c>
      <c r="B5" s="4" t="s">
        <v>210</v>
      </c>
      <c r="C5" s="4">
        <v>237</v>
      </c>
      <c r="D5" s="4">
        <v>285209</v>
      </c>
      <c r="E5" s="6">
        <v>43892</v>
      </c>
      <c r="F5" s="7">
        <v>49.99</v>
      </c>
      <c r="G5" s="4" t="s">
        <v>306</v>
      </c>
      <c r="H5" s="4">
        <v>579</v>
      </c>
      <c r="I5" s="4" t="s">
        <v>36</v>
      </c>
      <c r="J5" s="84"/>
    </row>
    <row r="6" spans="1:10" x14ac:dyDescent="0.25">
      <c r="A6" s="145" t="s">
        <v>307</v>
      </c>
      <c r="B6" s="4" t="s">
        <v>223</v>
      </c>
      <c r="C6" s="4">
        <v>238</v>
      </c>
      <c r="D6" s="4"/>
      <c r="E6" s="6">
        <v>43916</v>
      </c>
      <c r="F6" s="58">
        <v>100</v>
      </c>
      <c r="G6" s="10" t="s">
        <v>285</v>
      </c>
      <c r="H6" s="10" t="s">
        <v>26</v>
      </c>
      <c r="I6" s="4" t="s">
        <v>36</v>
      </c>
      <c r="J6" s="84"/>
    </row>
    <row r="7" spans="1:10" x14ac:dyDescent="0.25">
      <c r="A7" s="145" t="s">
        <v>272</v>
      </c>
      <c r="B7" s="4" t="s">
        <v>273</v>
      </c>
      <c r="C7" s="4">
        <v>12</v>
      </c>
      <c r="D7" s="4">
        <v>7438791</v>
      </c>
      <c r="E7" s="6">
        <v>43997</v>
      </c>
      <c r="F7" s="58">
        <v>58.26</v>
      </c>
      <c r="G7" s="10" t="s">
        <v>308</v>
      </c>
      <c r="H7" s="10" t="s">
        <v>189</v>
      </c>
      <c r="I7" s="4" t="s">
        <v>36</v>
      </c>
      <c r="J7" s="84"/>
    </row>
    <row r="8" spans="1:10" x14ac:dyDescent="0.25">
      <c r="A8" s="145" t="s">
        <v>286</v>
      </c>
      <c r="B8" s="4" t="s">
        <v>299</v>
      </c>
      <c r="C8" s="4">
        <v>245</v>
      </c>
      <c r="D8" s="4">
        <v>4974369</v>
      </c>
      <c r="E8" s="6">
        <v>44012</v>
      </c>
      <c r="F8" s="58">
        <v>1274.9100000000001</v>
      </c>
      <c r="G8" s="10" t="s">
        <v>309</v>
      </c>
      <c r="H8" s="10"/>
      <c r="I8" s="4"/>
      <c r="J8" s="84"/>
    </row>
    <row r="9" spans="1:10" x14ac:dyDescent="0.25">
      <c r="A9" s="146" t="s">
        <v>288</v>
      </c>
      <c r="B9" s="131" t="s">
        <v>288</v>
      </c>
      <c r="C9" s="131">
        <v>543</v>
      </c>
      <c r="D9" s="4"/>
      <c r="E9" s="6">
        <v>44036</v>
      </c>
      <c r="F9" s="58">
        <v>1250</v>
      </c>
      <c r="G9" s="4" t="s">
        <v>301</v>
      </c>
      <c r="H9" s="4">
        <v>767</v>
      </c>
      <c r="I9" s="4" t="s">
        <v>322</v>
      </c>
      <c r="J9" s="84"/>
    </row>
    <row r="10" spans="1:10" x14ac:dyDescent="0.25">
      <c r="A10" s="145" t="s">
        <v>29</v>
      </c>
      <c r="B10" s="4" t="s">
        <v>30</v>
      </c>
      <c r="C10" s="4">
        <v>219</v>
      </c>
      <c r="D10" s="4">
        <v>277900</v>
      </c>
      <c r="E10" s="6">
        <v>44037</v>
      </c>
      <c r="F10" s="58">
        <v>28.4</v>
      </c>
      <c r="G10" s="10" t="s">
        <v>31</v>
      </c>
      <c r="H10" s="10" t="s">
        <v>32</v>
      </c>
      <c r="I10" s="4" t="s">
        <v>321</v>
      </c>
      <c r="J10" s="84"/>
    </row>
    <row r="11" spans="1:10" x14ac:dyDescent="0.25">
      <c r="A11" s="145" t="s">
        <v>29</v>
      </c>
      <c r="B11" s="4" t="s">
        <v>30</v>
      </c>
      <c r="C11" s="4">
        <v>219</v>
      </c>
      <c r="D11" s="4">
        <v>297359</v>
      </c>
      <c r="E11" s="6">
        <v>44039</v>
      </c>
      <c r="F11" s="58">
        <v>22.9</v>
      </c>
      <c r="G11" s="10" t="s">
        <v>31</v>
      </c>
      <c r="H11" s="10" t="s">
        <v>32</v>
      </c>
      <c r="I11" s="4" t="s">
        <v>25</v>
      </c>
      <c r="J11" s="84"/>
    </row>
    <row r="12" spans="1:10" x14ac:dyDescent="0.25">
      <c r="A12" s="145" t="s">
        <v>29</v>
      </c>
      <c r="B12" s="4" t="s">
        <v>30</v>
      </c>
      <c r="C12" s="4">
        <v>219</v>
      </c>
      <c r="D12" s="4">
        <v>297359</v>
      </c>
      <c r="E12" s="6">
        <v>44039</v>
      </c>
      <c r="F12" s="58">
        <v>22.9</v>
      </c>
      <c r="G12" s="10" t="s">
        <v>31</v>
      </c>
      <c r="H12" s="10" t="s">
        <v>32</v>
      </c>
      <c r="I12" s="4" t="s">
        <v>36</v>
      </c>
      <c r="J12" s="84"/>
    </row>
    <row r="13" spans="1:10" ht="28.5" x14ac:dyDescent="0.25">
      <c r="A13" s="146" t="s">
        <v>288</v>
      </c>
      <c r="B13" s="131" t="s">
        <v>288</v>
      </c>
      <c r="C13" s="131">
        <v>118</v>
      </c>
      <c r="D13" s="4"/>
      <c r="E13" s="6">
        <v>44040</v>
      </c>
      <c r="F13" s="58">
        <v>2000</v>
      </c>
      <c r="G13" s="4" t="s">
        <v>301</v>
      </c>
      <c r="H13" s="4">
        <v>767</v>
      </c>
      <c r="I13" s="4" t="s">
        <v>323</v>
      </c>
      <c r="J13" s="136" t="s">
        <v>327</v>
      </c>
    </row>
    <row r="14" spans="1:10" x14ac:dyDescent="0.25">
      <c r="A14" s="147" t="s">
        <v>16</v>
      </c>
      <c r="B14" s="133" t="s">
        <v>16</v>
      </c>
      <c r="C14" s="289">
        <v>10</v>
      </c>
      <c r="D14" s="1"/>
      <c r="E14" s="2">
        <v>44044</v>
      </c>
      <c r="F14" s="134">
        <v>182.64</v>
      </c>
      <c r="G14" s="135" t="s">
        <v>17</v>
      </c>
      <c r="H14" s="135" t="s">
        <v>18</v>
      </c>
      <c r="I14" s="1" t="s">
        <v>19</v>
      </c>
      <c r="J14" s="82"/>
    </row>
    <row r="15" spans="1:10" x14ac:dyDescent="0.25">
      <c r="A15" s="148" t="s">
        <v>20</v>
      </c>
      <c r="B15" s="1" t="s">
        <v>20</v>
      </c>
      <c r="C15" s="1">
        <v>32</v>
      </c>
      <c r="D15" s="1"/>
      <c r="E15" s="2">
        <v>44046</v>
      </c>
      <c r="F15" s="134">
        <f>898.93*0.5</f>
        <v>449.46499999999997</v>
      </c>
      <c r="G15" s="135" t="s">
        <v>17</v>
      </c>
      <c r="H15" s="10" t="s">
        <v>18</v>
      </c>
      <c r="I15" s="4" t="s">
        <v>24</v>
      </c>
      <c r="J15" s="84"/>
    </row>
    <row r="16" spans="1:10" x14ac:dyDescent="0.25">
      <c r="A16" s="148" t="s">
        <v>20</v>
      </c>
      <c r="B16" s="1" t="s">
        <v>20</v>
      </c>
      <c r="C16" s="1">
        <v>32</v>
      </c>
      <c r="D16" s="1"/>
      <c r="E16" s="2">
        <v>44046</v>
      </c>
      <c r="F16" s="134">
        <f>898.93*0.355</f>
        <v>319.12014999999997</v>
      </c>
      <c r="G16" s="135" t="s">
        <v>17</v>
      </c>
      <c r="H16" s="10" t="s">
        <v>18</v>
      </c>
      <c r="I16" s="4" t="s">
        <v>14</v>
      </c>
      <c r="J16" s="84"/>
    </row>
    <row r="17" spans="1:10" x14ac:dyDescent="0.25">
      <c r="A17" s="148" t="s">
        <v>20</v>
      </c>
      <c r="B17" s="1" t="s">
        <v>20</v>
      </c>
      <c r="C17" s="1">
        <v>32</v>
      </c>
      <c r="D17" s="1"/>
      <c r="E17" s="2">
        <v>44046</v>
      </c>
      <c r="F17" s="134">
        <f>898.93*0.145</f>
        <v>130.34484999999998</v>
      </c>
      <c r="G17" s="135" t="s">
        <v>17</v>
      </c>
      <c r="H17" s="10" t="s">
        <v>18</v>
      </c>
      <c r="I17" s="4" t="s">
        <v>19</v>
      </c>
      <c r="J17" s="84"/>
    </row>
    <row r="18" spans="1:10" x14ac:dyDescent="0.25">
      <c r="A18" s="148" t="s">
        <v>74</v>
      </c>
      <c r="B18" s="85" t="s">
        <v>74</v>
      </c>
      <c r="C18" s="1">
        <v>119</v>
      </c>
      <c r="D18" s="1"/>
      <c r="E18" s="2">
        <v>44051</v>
      </c>
      <c r="F18" s="3">
        <v>6.99</v>
      </c>
      <c r="G18" s="135"/>
      <c r="H18" s="135" t="s">
        <v>393</v>
      </c>
      <c r="I18" s="1"/>
      <c r="J18" s="82"/>
    </row>
    <row r="19" spans="1:10" x14ac:dyDescent="0.25">
      <c r="A19" s="148" t="s">
        <v>245</v>
      </c>
      <c r="B19" s="1" t="s">
        <v>245</v>
      </c>
      <c r="C19" s="1">
        <v>239</v>
      </c>
      <c r="D19" s="1"/>
      <c r="E19" s="2">
        <v>44054</v>
      </c>
      <c r="F19" s="134">
        <v>143</v>
      </c>
      <c r="G19" s="1" t="s">
        <v>271</v>
      </c>
      <c r="H19" s="4">
        <v>699</v>
      </c>
      <c r="I19" s="4" t="s">
        <v>269</v>
      </c>
      <c r="J19" s="86"/>
    </row>
    <row r="20" spans="1:10" x14ac:dyDescent="0.25">
      <c r="A20" s="145" t="s">
        <v>310</v>
      </c>
      <c r="B20" s="4" t="s">
        <v>317</v>
      </c>
      <c r="C20" s="4">
        <v>247</v>
      </c>
      <c r="D20" s="130">
        <v>496738</v>
      </c>
      <c r="E20" s="6">
        <v>44054</v>
      </c>
      <c r="F20" s="58">
        <v>82.4</v>
      </c>
      <c r="G20" s="10" t="s">
        <v>325</v>
      </c>
      <c r="H20" s="10" t="s">
        <v>326</v>
      </c>
      <c r="I20" s="4"/>
      <c r="J20" s="129" t="s">
        <v>318</v>
      </c>
    </row>
    <row r="21" spans="1:10" x14ac:dyDescent="0.25">
      <c r="A21" s="146" t="s">
        <v>288</v>
      </c>
      <c r="B21" s="131" t="s">
        <v>288</v>
      </c>
      <c r="C21" s="131">
        <v>118</v>
      </c>
      <c r="D21" s="1"/>
      <c r="E21" s="2">
        <v>44056</v>
      </c>
      <c r="F21" s="134">
        <v>2080.14</v>
      </c>
      <c r="G21" s="135" t="s">
        <v>301</v>
      </c>
      <c r="H21" s="10" t="s">
        <v>302</v>
      </c>
      <c r="I21" s="4" t="s">
        <v>324</v>
      </c>
      <c r="J21" s="132"/>
    </row>
    <row r="22" spans="1:10" x14ac:dyDescent="0.25">
      <c r="A22" s="145" t="s">
        <v>312</v>
      </c>
      <c r="B22" s="4" t="s">
        <v>345</v>
      </c>
      <c r="C22" s="4">
        <v>248</v>
      </c>
      <c r="D22" s="4">
        <v>1897</v>
      </c>
      <c r="E22" s="6">
        <v>44056</v>
      </c>
      <c r="F22" s="58">
        <v>780</v>
      </c>
      <c r="G22" s="154" t="s">
        <v>311</v>
      </c>
      <c r="H22" s="10" t="s">
        <v>393</v>
      </c>
      <c r="I22" s="4"/>
      <c r="J22" s="84"/>
    </row>
    <row r="23" spans="1:10" x14ac:dyDescent="0.25">
      <c r="A23" s="145" t="s">
        <v>313</v>
      </c>
      <c r="B23" s="4" t="s">
        <v>319</v>
      </c>
      <c r="C23" s="4">
        <v>233</v>
      </c>
      <c r="D23" s="4">
        <v>5708</v>
      </c>
      <c r="E23" s="6">
        <v>44056</v>
      </c>
      <c r="F23" s="58">
        <v>200</v>
      </c>
      <c r="G23" s="10" t="s">
        <v>320</v>
      </c>
      <c r="H23" s="10" t="s">
        <v>394</v>
      </c>
      <c r="I23" s="4"/>
      <c r="J23" s="84"/>
    </row>
    <row r="24" spans="1:10" x14ac:dyDescent="0.25">
      <c r="A24" s="148" t="s">
        <v>245</v>
      </c>
      <c r="B24" s="1" t="s">
        <v>245</v>
      </c>
      <c r="C24" s="1">
        <v>239</v>
      </c>
      <c r="D24" s="1"/>
      <c r="E24" s="2">
        <v>44058</v>
      </c>
      <c r="F24" s="134">
        <v>141.75</v>
      </c>
      <c r="G24" s="135" t="s">
        <v>271</v>
      </c>
      <c r="H24" s="10" t="s">
        <v>18</v>
      </c>
      <c r="I24" s="4" t="s">
        <v>194</v>
      </c>
      <c r="J24" s="84"/>
    </row>
    <row r="25" spans="1:10" x14ac:dyDescent="0.25">
      <c r="A25" s="148" t="s">
        <v>289</v>
      </c>
      <c r="B25" s="1" t="s">
        <v>289</v>
      </c>
      <c r="C25" s="1">
        <v>244</v>
      </c>
      <c r="D25" s="1"/>
      <c r="E25" s="2">
        <v>44058</v>
      </c>
      <c r="F25" s="134">
        <v>84.99</v>
      </c>
      <c r="G25" s="135" t="s">
        <v>303</v>
      </c>
      <c r="H25" s="1">
        <v>554</v>
      </c>
      <c r="I25" s="1" t="s">
        <v>194</v>
      </c>
      <c r="J25" s="86"/>
    </row>
    <row r="26" spans="1:10" x14ac:dyDescent="0.25">
      <c r="A26" s="148" t="s">
        <v>275</v>
      </c>
      <c r="B26" s="85" t="s">
        <v>275</v>
      </c>
      <c r="C26" s="1">
        <v>243</v>
      </c>
      <c r="D26" s="1">
        <v>35479</v>
      </c>
      <c r="E26" s="2">
        <v>44058</v>
      </c>
      <c r="F26" s="134">
        <v>79.900000000000006</v>
      </c>
      <c r="G26" s="135"/>
      <c r="H26" s="4" t="s">
        <v>162</v>
      </c>
      <c r="I26" s="4" t="s">
        <v>280</v>
      </c>
      <c r="J26" s="86"/>
    </row>
    <row r="27" spans="1:10" x14ac:dyDescent="0.25">
      <c r="A27" s="148" t="s">
        <v>245</v>
      </c>
      <c r="B27" s="1" t="s">
        <v>245</v>
      </c>
      <c r="C27" s="1">
        <v>239</v>
      </c>
      <c r="D27" s="1"/>
      <c r="E27" s="2">
        <v>44058</v>
      </c>
      <c r="F27" s="134">
        <v>141.75</v>
      </c>
      <c r="G27" s="135" t="s">
        <v>271</v>
      </c>
      <c r="H27" s="4">
        <v>699</v>
      </c>
      <c r="I27" s="4" t="s">
        <v>329</v>
      </c>
      <c r="J27" s="86"/>
    </row>
    <row r="28" spans="1:10" x14ac:dyDescent="0.25">
      <c r="A28" s="148" t="s">
        <v>290</v>
      </c>
      <c r="B28" s="85" t="s">
        <v>290</v>
      </c>
      <c r="C28" s="1">
        <v>246</v>
      </c>
      <c r="D28" s="1"/>
      <c r="E28" s="2">
        <v>44059</v>
      </c>
      <c r="F28" s="134">
        <v>399</v>
      </c>
      <c r="G28" s="1"/>
      <c r="H28" s="1">
        <v>699</v>
      </c>
      <c r="I28" s="4" t="s">
        <v>329</v>
      </c>
      <c r="J28" s="86"/>
    </row>
    <row r="29" spans="1:10" x14ac:dyDescent="0.25">
      <c r="A29" s="148" t="s">
        <v>314</v>
      </c>
      <c r="B29" s="1" t="s">
        <v>330</v>
      </c>
      <c r="C29" s="1">
        <v>119</v>
      </c>
      <c r="D29" s="1"/>
      <c r="E29" s="2">
        <v>44061</v>
      </c>
      <c r="F29" s="134">
        <v>200</v>
      </c>
      <c r="G29" s="135" t="s">
        <v>301</v>
      </c>
      <c r="H29" s="4">
        <v>767</v>
      </c>
      <c r="I29" s="4" t="s">
        <v>329</v>
      </c>
      <c r="J29" s="86"/>
    </row>
    <row r="30" spans="1:10" ht="29.25" x14ac:dyDescent="0.25">
      <c r="A30" s="146" t="s">
        <v>288</v>
      </c>
      <c r="B30" s="131" t="s">
        <v>288</v>
      </c>
      <c r="C30" s="131">
        <v>118</v>
      </c>
      <c r="D30" s="1"/>
      <c r="E30" s="2">
        <v>44061</v>
      </c>
      <c r="F30" s="134">
        <v>3000</v>
      </c>
      <c r="G30" s="135" t="s">
        <v>301</v>
      </c>
      <c r="H30" s="4">
        <v>767</v>
      </c>
      <c r="I30" s="4" t="s">
        <v>323</v>
      </c>
      <c r="J30" s="137" t="s">
        <v>328</v>
      </c>
    </row>
    <row r="31" spans="1:10" x14ac:dyDescent="0.25">
      <c r="A31" s="148" t="s">
        <v>29</v>
      </c>
      <c r="B31" s="1" t="s">
        <v>30</v>
      </c>
      <c r="C31" s="1">
        <v>219</v>
      </c>
      <c r="D31" s="1">
        <v>309903</v>
      </c>
      <c r="E31" s="2">
        <v>44064</v>
      </c>
      <c r="F31" s="3">
        <v>28.4</v>
      </c>
      <c r="G31" s="1" t="s">
        <v>31</v>
      </c>
      <c r="H31" s="1" t="s">
        <v>32</v>
      </c>
      <c r="I31" s="1" t="s">
        <v>25</v>
      </c>
      <c r="J31" s="138"/>
    </row>
    <row r="32" spans="1:10" x14ac:dyDescent="0.25">
      <c r="A32" s="148" t="s">
        <v>29</v>
      </c>
      <c r="B32" s="1" t="s">
        <v>30</v>
      </c>
      <c r="C32" s="1">
        <v>219</v>
      </c>
      <c r="D32" s="1">
        <v>314293</v>
      </c>
      <c r="E32" s="2">
        <v>44068</v>
      </c>
      <c r="F32" s="58">
        <v>28.4</v>
      </c>
      <c r="G32" s="10" t="s">
        <v>31</v>
      </c>
      <c r="H32" s="10" t="s">
        <v>32</v>
      </c>
      <c r="I32" s="4" t="s">
        <v>321</v>
      </c>
      <c r="J32" s="86"/>
    </row>
    <row r="33" spans="1:10" x14ac:dyDescent="0.25">
      <c r="A33" s="145" t="s">
        <v>315</v>
      </c>
      <c r="B33" s="4" t="s">
        <v>315</v>
      </c>
      <c r="C33" s="4">
        <v>209</v>
      </c>
      <c r="D33" s="4"/>
      <c r="E33" s="6">
        <v>44070</v>
      </c>
      <c r="F33" s="58">
        <v>462.41</v>
      </c>
      <c r="G33" s="10" t="s">
        <v>315</v>
      </c>
      <c r="H33" s="4" t="s">
        <v>18</v>
      </c>
      <c r="I33" s="4"/>
      <c r="J33" s="86"/>
    </row>
    <row r="34" spans="1:10" x14ac:dyDescent="0.25">
      <c r="A34" s="149" t="s">
        <v>73</v>
      </c>
      <c r="B34" s="11" t="s">
        <v>316</v>
      </c>
      <c r="C34" s="11">
        <v>233</v>
      </c>
      <c r="D34" s="11"/>
      <c r="E34" s="13">
        <v>43769</v>
      </c>
      <c r="F34" s="58">
        <v>311.14999999999998</v>
      </c>
      <c r="G34" s="14" t="s">
        <v>295</v>
      </c>
      <c r="H34" s="10" t="s">
        <v>189</v>
      </c>
      <c r="I34" s="4"/>
      <c r="J34" s="84"/>
    </row>
    <row r="35" spans="1:10" x14ac:dyDescent="0.25">
      <c r="J35" s="84"/>
    </row>
    <row r="36" spans="1:10" x14ac:dyDescent="0.25">
      <c r="A36" s="149"/>
      <c r="B36" s="11"/>
      <c r="C36" s="11"/>
      <c r="D36" s="11"/>
      <c r="E36" s="13"/>
      <c r="F36" s="58"/>
      <c r="G36" s="14"/>
      <c r="H36" s="10"/>
      <c r="I36" s="4"/>
      <c r="J36" s="84"/>
    </row>
    <row r="37" spans="1:10" x14ac:dyDescent="0.25">
      <c r="A37" s="149" t="s">
        <v>41</v>
      </c>
      <c r="B37" s="11"/>
      <c r="C37" s="11">
        <v>224</v>
      </c>
      <c r="D37" s="11"/>
      <c r="E37" s="13"/>
      <c r="F37" s="58"/>
      <c r="G37" s="14"/>
      <c r="H37" s="10"/>
      <c r="I37" s="4"/>
      <c r="J37" s="84"/>
    </row>
    <row r="38" spans="1:10" x14ac:dyDescent="0.25">
      <c r="A38" s="151" t="s">
        <v>42</v>
      </c>
      <c r="B38" s="124"/>
      <c r="C38" s="124">
        <v>224</v>
      </c>
      <c r="D38" s="124"/>
      <c r="E38" s="124"/>
      <c r="F38" s="58">
        <v>89.97</v>
      </c>
      <c r="G38" s="124"/>
      <c r="H38" s="124"/>
      <c r="I38" s="124"/>
      <c r="J38" s="125"/>
    </row>
    <row r="39" spans="1:10" x14ac:dyDescent="0.25">
      <c r="A39" s="152"/>
      <c r="B39" s="126"/>
      <c r="C39" s="126"/>
      <c r="D39" s="126"/>
      <c r="E39" s="126"/>
      <c r="F39" s="127"/>
      <c r="G39" s="126"/>
      <c r="H39" s="126"/>
      <c r="I39" s="126"/>
      <c r="J39" s="128"/>
    </row>
    <row r="40" spans="1:10" x14ac:dyDescent="0.25">
      <c r="A40" s="152"/>
      <c r="B40" s="126"/>
      <c r="C40" s="126"/>
      <c r="D40" s="126"/>
      <c r="E40" s="126"/>
      <c r="F40" s="127"/>
      <c r="G40" s="126"/>
      <c r="H40" s="126"/>
      <c r="I40" s="126"/>
      <c r="J40" s="128"/>
    </row>
    <row r="41" spans="1:10" x14ac:dyDescent="0.25">
      <c r="A41" s="152"/>
      <c r="B41" s="126"/>
      <c r="C41" s="126"/>
      <c r="D41" s="126"/>
      <c r="E41" s="126"/>
      <c r="F41" s="127"/>
      <c r="G41" s="126"/>
      <c r="H41" s="126"/>
      <c r="I41" s="126"/>
      <c r="J41" s="128"/>
    </row>
    <row r="42" spans="1:10" ht="15.75" thickBot="1" x14ac:dyDescent="0.3">
      <c r="A42" s="153"/>
      <c r="B42" s="139"/>
      <c r="C42" s="139"/>
      <c r="D42" s="139"/>
      <c r="E42" s="140" t="s">
        <v>331</v>
      </c>
      <c r="F42" s="141">
        <f>SUM(F4:F38)</f>
        <v>14197.929999999998</v>
      </c>
      <c r="G42" s="139"/>
      <c r="H42" s="139"/>
      <c r="I42" s="139"/>
      <c r="J42" s="142"/>
    </row>
  </sheetData>
  <autoFilter ref="A3:J34" xr:uid="{00000000-0009-0000-0000-000008000000}"/>
  <mergeCells count="1">
    <mergeCell ref="A1:J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H6:H13 H15:H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11</vt:i4>
      </vt:variant>
    </vt:vector>
  </HeadingPairs>
  <TitlesOfParts>
    <vt:vector size="11" baseType="lpstr">
      <vt:lpstr>Ano 2020</vt:lpstr>
      <vt:lpstr>FEVEREIRO_20</vt:lpstr>
      <vt:lpstr>MARÇO_20</vt:lpstr>
      <vt:lpstr>ABRIL_20</vt:lpstr>
      <vt:lpstr>MAIO_20</vt:lpstr>
      <vt:lpstr>JUNHO_20</vt:lpstr>
      <vt:lpstr>JULHO_20</vt:lpstr>
      <vt:lpstr>AGOSTO_20</vt:lpstr>
      <vt:lpstr>SETEMBRO_20</vt:lpstr>
      <vt:lpstr>OUTUBRO_20</vt:lpstr>
      <vt:lpstr>NOVEMBRO_20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cadaris</dc:creator>
  <cp:lastModifiedBy>Cadaris</cp:lastModifiedBy>
  <cp:lastPrinted>2019-02-26T18:31:33Z</cp:lastPrinted>
  <dcterms:created xsi:type="dcterms:W3CDTF">2019-01-09T11:34:07Z</dcterms:created>
  <dcterms:modified xsi:type="dcterms:W3CDTF">2021-03-25T20:05:52Z</dcterms:modified>
</cp:coreProperties>
</file>